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1\2 q\"/>
    </mc:Choice>
  </mc:AlternateContent>
  <bookViews>
    <workbookView xWindow="0" yWindow="0" windowWidth="23040" windowHeight="9192" tabRatio="929"/>
  </bookViews>
  <sheets>
    <sheet name="BS" sheetId="34" r:id="rId1"/>
    <sheet name="IS" sheetId="35" r:id="rId2"/>
    <sheet name="Insurance-Reinsurance" sheetId="21" r:id="rId3"/>
  </sheets>
  <externalReferences>
    <externalReference r:id="rId4"/>
  </externalReference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BS!$B$1:$F$58</definedName>
    <definedName name="_xlnm.Print_Area" localSheetId="1">IS!$B$1:$F$81</definedName>
  </definedNames>
  <calcPr calcId="162913"/>
</workbook>
</file>

<file path=xl/calcChain.xml><?xml version="1.0" encoding="utf-8"?>
<calcChain xmlns="http://schemas.openxmlformats.org/spreadsheetml/2006/main">
  <c r="F49" i="34" l="1"/>
  <c r="E49" i="34"/>
  <c r="F39" i="34"/>
  <c r="F37" i="34"/>
  <c r="F36" i="34"/>
  <c r="F35" i="34"/>
  <c r="F34" i="34"/>
  <c r="F33" i="34"/>
  <c r="F31" i="34"/>
  <c r="F30" i="34"/>
  <c r="F40" i="34" s="1"/>
  <c r="F50" i="34" s="1"/>
  <c r="E40" i="34"/>
  <c r="F26" i="34"/>
  <c r="F23" i="34"/>
  <c r="F21" i="34"/>
  <c r="F20" i="34"/>
  <c r="F19" i="34"/>
  <c r="F18" i="34"/>
  <c r="F17" i="34"/>
  <c r="F15" i="34"/>
  <c r="F14" i="34"/>
  <c r="F13" i="34"/>
  <c r="F12" i="34"/>
  <c r="F11" i="34"/>
  <c r="F10" i="34"/>
  <c r="F9" i="34"/>
  <c r="F27" i="34" s="1"/>
  <c r="E27" i="34"/>
  <c r="F70" i="35"/>
  <c r="F68" i="35"/>
  <c r="F66" i="35"/>
  <c r="F65" i="35"/>
  <c r="F64" i="35"/>
  <c r="F59" i="35"/>
  <c r="F58" i="35"/>
  <c r="F57" i="35"/>
  <c r="F56" i="35"/>
  <c r="F55" i="35"/>
  <c r="F54" i="35"/>
  <c r="F53" i="35"/>
  <c r="F52" i="35"/>
  <c r="F61" i="35" s="1"/>
  <c r="E61" i="35"/>
  <c r="F49" i="35"/>
  <c r="E49" i="35"/>
  <c r="F40" i="35"/>
  <c r="F38" i="35"/>
  <c r="F31" i="35"/>
  <c r="F30" i="35"/>
  <c r="F35" i="35" s="1"/>
  <c r="F26" i="35"/>
  <c r="F25" i="35"/>
  <c r="F29" i="35" s="1"/>
  <c r="F41" i="35" s="1"/>
  <c r="E29" i="35"/>
  <c r="E41" i="35" s="1"/>
  <c r="F21" i="35"/>
  <c r="F15" i="35"/>
  <c r="F14" i="35"/>
  <c r="F19" i="35" s="1"/>
  <c r="E19" i="35"/>
  <c r="F10" i="35"/>
  <c r="F9" i="35"/>
  <c r="F13" i="35" s="1"/>
  <c r="F22" i="35" s="1"/>
  <c r="E13" i="35"/>
  <c r="E22" i="35" s="1"/>
  <c r="J50" i="21"/>
  <c r="J45" i="21"/>
  <c r="K45" i="21"/>
  <c r="K50" i="21" s="1"/>
  <c r="L45" i="21"/>
  <c r="L50" i="21" s="1"/>
  <c r="M45" i="21"/>
  <c r="M50" i="21" s="1"/>
  <c r="N45" i="21"/>
  <c r="N50" i="21" s="1"/>
  <c r="O45" i="21"/>
  <c r="O50" i="21" s="1"/>
  <c r="P45" i="21"/>
  <c r="P50" i="21" s="1"/>
  <c r="Q45" i="21"/>
  <c r="Q50" i="21" s="1"/>
  <c r="R45" i="21"/>
  <c r="R50" i="21" s="1"/>
  <c r="S45" i="21"/>
  <c r="S50" i="21" s="1"/>
  <c r="T45" i="21"/>
  <c r="T50" i="21" s="1"/>
  <c r="U45" i="21"/>
  <c r="U50" i="21" s="1"/>
  <c r="V45" i="21"/>
  <c r="V50" i="21" s="1"/>
  <c r="W45" i="21"/>
  <c r="W50" i="21" s="1"/>
  <c r="X45" i="21"/>
  <c r="X50" i="21" s="1"/>
  <c r="Y45" i="21"/>
  <c r="Y50" i="21" s="1"/>
  <c r="Z45" i="21"/>
  <c r="Z50" i="21" s="1"/>
  <c r="AA45" i="21"/>
  <c r="AA50" i="21" s="1"/>
  <c r="I45" i="21"/>
  <c r="I50" i="21" s="1"/>
  <c r="D45" i="21"/>
  <c r="D50" i="21" s="1"/>
  <c r="E45" i="21"/>
  <c r="E50" i="21" s="1"/>
  <c r="F45" i="21"/>
  <c r="F50" i="21" s="1"/>
  <c r="G45" i="21"/>
  <c r="G50" i="21" s="1"/>
  <c r="C45" i="21"/>
  <c r="C50" i="21" s="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I40" i="21"/>
  <c r="D40" i="21"/>
  <c r="E40" i="21"/>
  <c r="F40" i="21"/>
  <c r="G40" i="21"/>
  <c r="C40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I24" i="21"/>
  <c r="D24" i="21"/>
  <c r="E24" i="21"/>
  <c r="F24" i="21"/>
  <c r="G24" i="21"/>
  <c r="C24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I21" i="21"/>
  <c r="D21" i="21"/>
  <c r="E21" i="21"/>
  <c r="F21" i="21"/>
  <c r="G21" i="21"/>
  <c r="C21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I17" i="21"/>
  <c r="D17" i="21"/>
  <c r="E17" i="21"/>
  <c r="F17" i="21"/>
  <c r="G17" i="21"/>
  <c r="C17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I11" i="21"/>
  <c r="G11" i="21"/>
  <c r="F11" i="21"/>
  <c r="E11" i="21"/>
  <c r="D11" i="21"/>
  <c r="C11" i="21"/>
  <c r="E50" i="34" l="1"/>
  <c r="E51" i="34" s="1"/>
  <c r="E43" i="35"/>
  <c r="E72" i="35" s="1"/>
  <c r="E74" i="35" s="1"/>
  <c r="F43" i="35"/>
  <c r="F72" i="35" s="1"/>
  <c r="F74" i="35" s="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<sst xmlns="http://schemas.openxmlformats.org/spreadsheetml/2006/main" count="334" uniqueCount="249">
  <si>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</si>
  <si>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</si>
  <si>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</si>
  <si>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</si>
  <si>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</si>
  <si>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</si>
  <si>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</si>
  <si>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</si>
  <si>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</si>
  <si>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</si>
  <si>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</si>
  <si>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</si>
  <si>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</si>
  <si>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</si>
  <si>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</si>
  <si>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</si>
  <si>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</si>
  <si>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</si>
  <si>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</si>
  <si>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</si>
  <si>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</si>
  <si>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</si>
  <si>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</si>
  <si>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</si>
  <si>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</si>
  <si>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</si>
  <si>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</si>
  <si>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</si>
  <si>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</si>
  <si>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</si>
  <si>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</si>
  <si>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</si>
  <si>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</si>
  <si>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</si>
  <si>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</si>
  <si>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</si>
  <si>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</si>
  <si>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</si>
  <si>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</si>
  <si>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</si>
  <si>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</si>
  <si>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</si>
  <si>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</si>
  <si>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</si>
  <si>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</si>
  <si>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</si>
  <si>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</si>
  <si>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</si>
  <si>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</si>
  <si>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</si>
  <si>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</si>
  <si>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</si>
  <si>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</si>
  <si>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</si>
  <si>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</si>
  <si>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</si>
  <si>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</si>
  <si>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</si>
  <si>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</si>
  <si>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</si>
  <si>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</si>
  <si>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</si>
  <si>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</si>
  <si>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</si>
  <si>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</si>
  <si>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</si>
  <si>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</si>
  <si>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</si>
  <si>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</si>
  <si>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</si>
  <si>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</si>
  <si>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</si>
  <si>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</si>
  <si>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</si>
  <si>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</si>
  <si>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</si>
  <si>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</si>
  <si>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</si>
  <si>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</si>
  <si>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</si>
  <si>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</si>
  <si>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</si>
  <si>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</si>
  <si>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</si>
  <si>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</si>
  <si>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</si>
  <si>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</si>
  <si>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</si>
  <si>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</si>
  <si>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</si>
  <si>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</si>
  <si>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</si>
  <si>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</si>
  <si>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</si>
  <si>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</si>
  <si>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</si>
  <si>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</si>
  <si>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</si>
  <si>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</si>
  <si>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</si>
  <si>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</si>
  <si>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</si>
  <si>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</si>
  <si>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</si>
  <si>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</si>
  <si>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</si>
  <si>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</si>
  <si>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</si>
  <si>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</si>
  <si>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</si>
  <si>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</si>
  <si>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</si>
  <si>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</si>
  <si>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</si>
  <si>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</si>
  <si>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</si>
  <si>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</si>
  <si>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</si>
  <si>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</si>
  <si>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</si>
  <si>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</si>
  <si>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</si>
  <si>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</si>
  <si>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</si>
  <si>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</si>
  <si>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</si>
  <si>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</si>
  <si>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</si>
  <si>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</si>
  <si>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</si>
  <si>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</si>
  <si>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</si>
  <si>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</si>
  <si>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</si>
  <si>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</si>
  <si>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</si>
  <si>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</si>
  <si>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</si>
  <si>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</si>
  <si>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</si>
  <si>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</si>
  <si>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</si>
  <si>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</si>
  <si>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</si>
  <si>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</si>
  <si>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</si>
  <si>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</si>
  <si>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</si>
  <si>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სს "სადაზღვევო კომპანია ალფა"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</si>
  <si>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</si>
  <si>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</si>
  <si>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</si>
  <si>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</si>
  <si>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გასული წლის შესაბამისი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</si>
  <si>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</si>
  <si>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</si>
  <si>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</si>
  <si>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</si>
  <si>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</si>
  <si>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</si>
  <si>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</si>
  <si>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</si>
  <si>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</si>
  <si>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</si>
  <si>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</si>
  <si>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</si>
  <si>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</si>
  <si>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</si>
  <si>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</si>
  <si>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</si>
  <si>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</si>
  <si>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</si>
  <si>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</si>
  <si>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</si>
  <si>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</si>
  <si>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</si>
  <si>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</si>
  <si>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</si>
  <si>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</si>
  <si>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</si>
  <si>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</si>
  <si>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</si>
  <si>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</si>
  <si>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</si>
  <si>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</si>
  <si>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</si>
  <si>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</si>
  <si>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</si>
  <si>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</si>
  <si>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</si>
  <si>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</si>
  <si>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</si>
  <si>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</si>
  <si>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</si>
  <si>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</si>
  <si>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</si>
  <si>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</si>
  <si>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</si>
  <si>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</si>
  <si>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</si>
  <si>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</si>
  <si>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</si>
  <si>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</si>
  <si>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</si>
  <si>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</si>
  <si>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</si>
  <si>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</si>
  <si>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</si>
  <si>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</si>
  <si>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</si>
  <si>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</si>
  <si>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</si>
  <si>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</si>
  <si>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</si>
  <si>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</si>
  <si>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</si>
  <si>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</si>
  <si>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</si>
  <si>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</si>
  <si>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</si>
  <si>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</si>
  <si>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</si>
  <si>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</si>
  <si>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</si>
  <si>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</si>
  <si>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</si>
  <si>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</si>
  <si>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</si>
  <si>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</si>
  <si>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</si>
  <si>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</si>
  <si>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</si>
  <si>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</si>
  <si>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</si>
  <si>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</si>
  <si>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</si>
  <si>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</si>
  <si>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</si>
  <si>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</si>
  <si>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</si>
  <si>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</si>
  <si>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</si>
  <si>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</si>
  <si>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</si>
  <si>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</si>
  <si>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</si>
  <si>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</si>
  <si>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>ანგარიშგების პერიოდი: 01.01.2021-30.06.2021</t>
  </si>
  <si>
    <t>ანგარიშგების თარიღი: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</si>
</sst>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0000000_);_(* \(#,##0.0000000000\);_(* &quot;-&quot;??_);_(@_)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92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7" fillId="36" borderId="52" xfId="133" applyNumberFormat="1" applyFont="1" applyFill="1" applyBorder="1" applyAlignment="1">
      <alignment horizontal="right"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3" xfId="381" applyFont="1" applyFill="1" applyBorder="1" applyAlignment="1">
      <alignment vertical="center" wrapText="1"/>
    </xf>
    <xf numFmtId="2" fontId="6" fillId="0" borderId="54" xfId="381" applyNumberFormat="1" applyFont="1" applyFill="1" applyBorder="1" applyAlignment="1">
      <alignment vertical="center" wrapText="1"/>
    </xf>
    <xf numFmtId="0" fontId="6" fillId="45" borderId="55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3" xfId="381" applyFont="1" applyFill="1" applyBorder="1" applyAlignment="1">
      <alignment wrapText="1"/>
    </xf>
    <xf numFmtId="0" fontId="6" fillId="45" borderId="54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3" xfId="381" applyFont="1" applyFill="1" applyBorder="1" applyAlignment="1">
      <alignment horizontal="left" wrapText="1"/>
    </xf>
    <xf numFmtId="0" fontId="6" fillId="0" borderId="55" xfId="381" applyFont="1" applyFill="1" applyBorder="1" applyAlignment="1">
      <alignment wrapText="1"/>
    </xf>
    <xf numFmtId="0" fontId="6" fillId="0" borderId="54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61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165" fontId="112" fillId="44" borderId="66" xfId="232" applyNumberFormat="1" applyFont="1" applyFill="1" applyBorder="1" applyAlignment="1">
      <alignment wrapText="1"/>
    </xf>
    <xf numFmtId="49" fontId="111" fillId="0" borderId="63" xfId="381" applyNumberFormat="1" applyFont="1" applyFill="1" applyBorder="1" applyAlignment="1">
      <alignment horizontal="right" vertical="center"/>
    </xf>
    <xf numFmtId="0" fontId="6" fillId="45" borderId="58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60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165" fontId="110" fillId="0" borderId="39" xfId="232" applyNumberFormat="1" applyFont="1" applyBorder="1" applyAlignment="1" applyProtection="1">
      <alignment vertical="center"/>
      <protection locked="0"/>
    </xf>
    <xf numFmtId="49" fontId="111" fillId="0" borderId="64" xfId="381" applyNumberFormat="1" applyFont="1" applyBorder="1" applyAlignment="1">
      <alignment horizontal="right" vertical="center"/>
    </xf>
    <xf numFmtId="0" fontId="6" fillId="45" borderId="59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7" borderId="41" xfId="232" applyNumberFormat="1" applyFont="1" applyFill="1" applyBorder="1" applyAlignment="1" applyProtection="1">
      <alignment vertical="center" wrapText="1"/>
      <protection locked="0"/>
    </xf>
    <xf numFmtId="165" fontId="110" fillId="45" borderId="25" xfId="389" applyNumberFormat="1" applyFont="1" applyFill="1" applyBorder="1"/>
    <xf numFmtId="165" fontId="110" fillId="0" borderId="67" xfId="232" applyNumberFormat="1" applyFont="1" applyBorder="1" applyAlignment="1" applyProtection="1">
      <alignment vertical="center"/>
      <protection locked="0"/>
    </xf>
    <xf numFmtId="165" fontId="112" fillId="44" borderId="62" xfId="232" applyNumberFormat="1" applyFont="1" applyFill="1" applyBorder="1" applyAlignment="1">
      <alignment wrapText="1"/>
    </xf>
    <xf numFmtId="165" fontId="112" fillId="47" borderId="65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8" xfId="232" applyNumberFormat="1" applyFont="1" applyBorder="1" applyAlignment="1" applyProtection="1">
      <alignment vertical="center" wrapText="1"/>
      <protection locked="0"/>
    </xf>
    <xf numFmtId="165" fontId="112" fillId="44" borderId="69" xfId="232" applyNumberFormat="1" applyFont="1" applyFill="1" applyBorder="1" applyAlignment="1">
      <alignment wrapText="1"/>
    </xf>
    <xf numFmtId="165" fontId="110" fillId="45" borderId="60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8" xfId="389" applyNumberFormat="1" applyFont="1" applyFill="1" applyBorder="1"/>
    <xf numFmtId="165" fontId="110" fillId="45" borderId="59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165" fontId="7" fillId="36" borderId="51" xfId="133" applyNumberFormat="1" applyFont="1" applyFill="1" applyBorder="1" applyAlignment="1">
      <alignment horizontal="right" vertical="center"/>
    </xf>
    <xf numFmtId="165" fontId="6" fillId="36" borderId="51" xfId="133" applyNumberFormat="1" applyFont="1" applyFill="1" applyBorder="1" applyAlignment="1">
      <alignment horizontal="right" vertical="center"/>
    </xf>
    <xf numFmtId="0" fontId="110" fillId="0" borderId="0" xfId="0" applyFont="1" applyFill="1" applyBorder="1" applyAlignment="1">
      <alignment horizontal="left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top" wrapText="1"/>
    </xf>
    <xf numFmtId="0" fontId="6" fillId="0" borderId="74" xfId="0" applyFont="1" applyFill="1" applyBorder="1" applyAlignment="1">
      <alignment vertical="top"/>
    </xf>
    <xf numFmtId="0" fontId="6" fillId="0" borderId="74" xfId="0" applyFont="1" applyFill="1" applyBorder="1" applyAlignment="1">
      <alignment horizontal="center" vertical="top" wrapText="1"/>
    </xf>
    <xf numFmtId="0" fontId="6" fillId="0" borderId="7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76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0" xfId="387" applyNumberFormat="1" applyFont="1" applyFill="1" applyBorder="1" applyAlignment="1">
      <alignment horizontal="left" vertical="center"/>
    </xf>
    <xf numFmtId="165" fontId="7" fillId="36" borderId="70" xfId="133" applyNumberFormat="1" applyFont="1" applyFill="1" applyBorder="1" applyAlignment="1">
      <alignment horizontal="right" vertical="center"/>
    </xf>
    <xf numFmtId="165" fontId="7" fillId="36" borderId="71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165" fontId="113" fillId="36" borderId="52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165" fontId="113" fillId="36" borderId="51" xfId="133" applyNumberFormat="1" applyFont="1" applyFill="1" applyBorder="1" applyAlignment="1">
      <alignment horizontal="right" vertical="center"/>
    </xf>
    <xf numFmtId="0" fontId="113" fillId="36" borderId="77" xfId="0" applyFont="1" applyFill="1" applyBorder="1" applyAlignment="1">
      <alignment horizontal="center" vertical="center"/>
    </xf>
    <xf numFmtId="0" fontId="113" fillId="36" borderId="77" xfId="0" applyFont="1" applyFill="1" applyBorder="1" applyAlignment="1">
      <alignment vertical="center" wrapText="1"/>
    </xf>
    <xf numFmtId="165" fontId="113" fillId="36" borderId="78" xfId="133" applyNumberFormat="1" applyFont="1" applyFill="1" applyBorder="1" applyAlignment="1">
      <alignment horizontal="right" vertical="center"/>
    </xf>
    <xf numFmtId="165" fontId="113" fillId="36" borderId="79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/>
    </xf>
    <xf numFmtId="0" fontId="6" fillId="0" borderId="73" xfId="0" applyFont="1" applyFill="1" applyBorder="1" applyAlignment="1">
      <alignment horizontal="center" vertical="top"/>
    </xf>
    <xf numFmtId="0" fontId="6" fillId="0" borderId="7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70" xfId="387" applyNumberFormat="1" applyFont="1" applyFill="1" applyBorder="1" applyAlignment="1">
      <alignment horizontal="left" vertical="center"/>
    </xf>
    <xf numFmtId="165" fontId="6" fillId="36" borderId="70" xfId="133" applyNumberFormat="1" applyFont="1" applyFill="1" applyBorder="1" applyAlignment="1">
      <alignment horizontal="right" vertical="center"/>
    </xf>
    <xf numFmtId="165" fontId="6" fillId="36" borderId="71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74" xfId="387" applyNumberFormat="1" applyFont="1" applyFill="1" applyBorder="1" applyAlignment="1">
      <alignment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0" fontId="6" fillId="0" borderId="70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70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80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165" fontId="6" fillId="36" borderId="52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0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1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20" fillId="0" borderId="0" xfId="387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165" fontId="110" fillId="0" borderId="37" xfId="232" applyNumberFormat="1" applyFont="1" applyFill="1" applyBorder="1" applyAlignment="1" applyProtection="1">
      <alignment vertical="center" wrapText="1"/>
      <protection locked="0"/>
    </xf>
    <xf numFmtId="0" fontId="114" fillId="0" borderId="0" xfId="0" applyFont="1" applyFill="1" applyAlignment="1">
      <alignment horizontal="center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61" xfId="389" applyFont="1" applyFill="1" applyBorder="1" applyAlignment="1">
      <alignment horizontal="center" vertical="center" wrapText="1"/>
    </xf>
    <xf numFmtId="0" fontId="7" fillId="36" borderId="62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7" fillId="49" borderId="58" xfId="0" applyNumberFormat="1" applyFont="1" applyFill="1" applyBorder="1" applyAlignment="1" applyProtection="1">
      <alignment horizontal="center" vertical="center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9" xfId="0" applyFont="1" applyFill="1" applyBorder="1" applyAlignment="1" applyProtection="1">
      <alignment horizontal="center" vertical="center" textRotation="90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3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4" xfId="0" applyFont="1" applyFill="1" applyBorder="1" applyAlignment="1" applyProtection="1">
      <alignment horizontal="center" vertical="center" textRotation="90" wrapText="1"/>
    </xf>
    <xf numFmtId="0" fontId="7" fillId="36" borderId="60" xfId="0" applyNumberFormat="1" applyFont="1" applyFill="1" applyBorder="1" applyAlignment="1" applyProtection="1">
      <alignment horizontal="center" vertical="center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49" borderId="56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7" xfId="389" applyFont="1" applyFill="1" applyBorder="1" applyAlignment="1">
      <alignment horizontal="center" vertical="center" textRotation="90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9" xfId="0" applyNumberFormat="1" applyFont="1" applyFill="1" applyBorder="1" applyAlignment="1" applyProtection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6" fillId="0" borderId="0" xfId="0" applyNumberFormat="1" applyFont="1" applyFill="1" applyAlignment="1">
      <alignment vertical="center"/>
    </xf>
    <xf numFmtId="222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bi/Reports%20All/2021/06/finansuri%20angarishgebis%20danarti%20N1%20(ss%20sadazgvevo%20kompania%20alpha%2001.01.2021-30.06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0"/>
      <sheetData sheetId="1"/>
      <sheetData sheetId="2">
        <row r="27">
          <cell r="F27">
            <v>0</v>
          </cell>
        </row>
      </sheetData>
      <sheetData sheetId="3">
        <row r="1034">
          <cell r="F1034">
            <v>0</v>
          </cell>
        </row>
      </sheetData>
      <sheetData sheetId="4">
        <row r="93">
          <cell r="F93">
            <v>0</v>
          </cell>
        </row>
        <row r="436">
          <cell r="F436">
            <v>0</v>
          </cell>
        </row>
        <row r="779">
          <cell r="F779">
            <v>0</v>
          </cell>
        </row>
      </sheetData>
      <sheetData sheetId="5">
        <row r="19">
          <cell r="F19">
            <v>0</v>
          </cell>
        </row>
        <row r="35">
          <cell r="F35">
            <v>0</v>
          </cell>
        </row>
      </sheetData>
      <sheetData sheetId="6">
        <row r="722">
          <cell r="R722">
            <v>0</v>
          </cell>
        </row>
      </sheetData>
      <sheetData sheetId="7">
        <row r="476">
          <cell r="F476">
            <v>0</v>
          </cell>
        </row>
        <row r="946">
          <cell r="F946">
            <v>0</v>
          </cell>
        </row>
      </sheetData>
      <sheetData sheetId="8">
        <row r="13">
          <cell r="F13">
            <v>0</v>
          </cell>
        </row>
        <row r="18">
          <cell r="F18">
            <v>0</v>
          </cell>
        </row>
        <row r="32">
          <cell r="F32">
            <v>0</v>
          </cell>
        </row>
        <row r="38">
          <cell r="F38">
            <v>0</v>
          </cell>
        </row>
      </sheetData>
      <sheetData sheetId="9">
        <row r="13">
          <cell r="F13">
            <v>0</v>
          </cell>
        </row>
        <row r="17">
          <cell r="F17">
            <v>0</v>
          </cell>
        </row>
        <row r="24">
          <cell r="F24">
            <v>0</v>
          </cell>
        </row>
        <row r="28">
          <cell r="F28">
            <v>0</v>
          </cell>
        </row>
      </sheetData>
      <sheetData sheetId="10"/>
      <sheetData sheetId="11">
        <row r="73">
          <cell r="F73">
            <v>0</v>
          </cell>
        </row>
        <row r="92">
          <cell r="F92">
            <v>0</v>
          </cell>
        </row>
      </sheetData>
      <sheetData sheetId="12"/>
      <sheetData sheetId="13">
        <row r="15">
          <cell r="F15">
            <v>0</v>
          </cell>
        </row>
        <row r="30">
          <cell r="F30">
            <v>0</v>
          </cell>
        </row>
      </sheetData>
      <sheetData sheetId="14">
        <row r="286">
          <cell r="N286">
            <v>0</v>
          </cell>
        </row>
      </sheetData>
      <sheetData sheetId="15">
        <row r="22">
          <cell r="F22">
            <v>0</v>
          </cell>
        </row>
      </sheetData>
      <sheetData sheetId="16">
        <row r="328">
          <cell r="F328">
            <v>0</v>
          </cell>
        </row>
        <row r="650">
          <cell r="F650">
            <v>0</v>
          </cell>
        </row>
      </sheetData>
      <sheetData sheetId="17"/>
      <sheetData sheetId="18">
        <row r="26">
          <cell r="F26">
            <v>0</v>
          </cell>
        </row>
        <row r="46">
          <cell r="F46">
            <v>0</v>
          </cell>
        </row>
      </sheetData>
      <sheetData sheetId="19">
        <row r="704">
          <cell r="F704">
            <v>0</v>
          </cell>
        </row>
      </sheetData>
      <sheetData sheetId="20">
        <row r="93">
          <cell r="F93">
            <v>0</v>
          </cell>
        </row>
        <row r="268">
          <cell r="F268">
            <v>0</v>
          </cell>
        </row>
        <row r="443">
          <cell r="F443">
            <v>0</v>
          </cell>
        </row>
      </sheetData>
      <sheetData sheetId="21">
        <row r="203">
          <cell r="F203">
            <v>0</v>
          </cell>
        </row>
        <row r="400">
          <cell r="F400">
            <v>0</v>
          </cell>
        </row>
      </sheetData>
      <sheetData sheetId="22">
        <row r="73">
          <cell r="F73">
            <v>0</v>
          </cell>
        </row>
        <row r="307">
          <cell r="F307">
            <v>0</v>
          </cell>
        </row>
      </sheetData>
      <sheetData sheetId="23">
        <row r="22">
          <cell r="F22">
            <v>0</v>
          </cell>
        </row>
        <row r="41">
          <cell r="F41">
            <v>0</v>
          </cell>
        </row>
      </sheetData>
      <sheetData sheetId="24">
        <row r="12">
          <cell r="F12">
            <v>0</v>
          </cell>
        </row>
        <row r="111">
          <cell r="F111">
            <v>0</v>
          </cell>
        </row>
        <row r="124">
          <cell r="F124">
            <v>0</v>
          </cell>
        </row>
      </sheetData>
      <sheetData sheetId="25"/>
      <sheetData sheetId="26">
        <row r="45">
          <cell r="T45">
            <v>0</v>
          </cell>
        </row>
        <row r="91">
          <cell r="Q91">
            <v>0</v>
          </cell>
        </row>
        <row r="139">
          <cell r="T139">
            <v>0</v>
          </cell>
        </row>
        <row r="186">
          <cell r="S186">
            <v>0</v>
          </cell>
        </row>
        <row r="232">
          <cell r="Q232">
            <v>0</v>
          </cell>
        </row>
        <row r="279">
          <cell r="Q279">
            <v>0</v>
          </cell>
        </row>
        <row r="326">
          <cell r="Q326">
            <v>0</v>
          </cell>
        </row>
        <row r="373">
          <cell r="Q373">
            <v>0</v>
          </cell>
        </row>
      </sheetData>
      <sheetData sheetId="27">
        <row r="15">
          <cell r="T15">
            <v>0</v>
          </cell>
        </row>
        <row r="26">
          <cell r="Q26">
            <v>0</v>
          </cell>
        </row>
        <row r="38">
          <cell r="T38">
            <v>0</v>
          </cell>
        </row>
        <row r="50">
          <cell r="S50">
            <v>0</v>
          </cell>
        </row>
        <row r="69">
          <cell r="Q69">
            <v>0</v>
          </cell>
        </row>
        <row r="80">
          <cell r="Q80">
            <v>0</v>
          </cell>
        </row>
        <row r="91">
          <cell r="Q91">
            <v>0</v>
          </cell>
        </row>
        <row r="102">
          <cell r="M102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58"/>
  <sheetViews>
    <sheetView showGridLines="0" tabSelected="1" zoomScale="90" zoomScaleNormal="90" workbookViewId="0">
      <pane ySplit="6" topLeftCell="A7" activePane="bottomLeft" state="frozen"/>
      <selection pane="bottomLeft" activeCell="G48" sqref="G48"/>
    </sheetView>
  </sheetViews>
  <sheetFormatPr defaultColWidth="9.109375" defaultRowHeight="13.8"/>
  <cols>
    <col min="1" max="1" width="2" style="159" customWidth="1"/>
    <col min="2" max="2" width="11" style="159" customWidth="1"/>
    <col min="3" max="3" width="5.109375" style="159" customWidth="1"/>
    <col min="4" max="4" width="73.6640625" style="159" customWidth="1"/>
    <col min="5" max="6" width="16.109375" style="159" customWidth="1"/>
    <col min="7" max="7" width="12.88671875" style="159" customWidth="1"/>
    <col min="8" max="8" width="14" style="159" customWidth="1"/>
    <col min="9" max="16384" width="9.109375" style="159"/>
  </cols>
  <sheetData>
    <row r="1" spans="2:8">
      <c r="B1" s="250" t="s">
        <v>83</v>
      </c>
      <c r="C1" s="250"/>
      <c r="D1" s="158" t="s">
        <v>148</v>
      </c>
      <c r="E1" s="251" t="s">
        <v>149</v>
      </c>
      <c r="F1" s="251"/>
    </row>
    <row r="2" spans="2:8">
      <c r="B2" s="252" t="s">
        <v>248</v>
      </c>
      <c r="C2" s="252"/>
      <c r="D2" s="252"/>
      <c r="E2" s="252"/>
      <c r="F2" s="252"/>
    </row>
    <row r="3" spans="2:8">
      <c r="B3" s="160"/>
      <c r="C3" s="160"/>
    </row>
    <row r="4" spans="2:8" ht="18" customHeight="1">
      <c r="B4" s="161"/>
      <c r="C4" s="260" t="s">
        <v>150</v>
      </c>
      <c r="D4" s="260"/>
      <c r="E4" s="260"/>
      <c r="F4" s="260"/>
    </row>
    <row r="5" spans="2:8" ht="14.4" thickBot="1">
      <c r="E5" s="251" t="s">
        <v>151</v>
      </c>
      <c r="F5" s="251"/>
    </row>
    <row r="6" spans="2:8" s="167" customFormat="1" ht="42" thickBot="1">
      <c r="B6" s="162" t="s">
        <v>84</v>
      </c>
      <c r="C6" s="163" t="s">
        <v>85</v>
      </c>
      <c r="D6" s="164"/>
      <c r="E6" s="165" t="s">
        <v>152</v>
      </c>
      <c r="F6" s="166" t="s">
        <v>153</v>
      </c>
    </row>
    <row r="7" spans="2:8" s="167" customFormat="1" ht="6" customHeight="1">
      <c r="C7" s="168"/>
      <c r="D7" s="169"/>
      <c r="E7" s="170"/>
      <c r="F7" s="170"/>
    </row>
    <row r="8" spans="2:8" s="66" customFormat="1" ht="15.75" customHeight="1" thickBot="1">
      <c r="C8" s="249" t="s">
        <v>154</v>
      </c>
      <c r="D8" s="249"/>
      <c r="E8" s="249"/>
      <c r="F8" s="249"/>
    </row>
    <row r="9" spans="2:8" s="152" customFormat="1" ht="15" customHeight="1">
      <c r="B9" s="171" t="s">
        <v>86</v>
      </c>
      <c r="C9" s="172">
        <v>1</v>
      </c>
      <c r="D9" s="173" t="s">
        <v>155</v>
      </c>
      <c r="E9" s="174">
        <v>1414944.93</v>
      </c>
      <c r="F9" s="175">
        <f>'[1]BS-C'!F27</f>
        <v>0</v>
      </c>
      <c r="H9" s="291"/>
    </row>
    <row r="10" spans="2:8" s="152" customFormat="1" ht="15" customHeight="1">
      <c r="B10" s="176" t="s">
        <v>87</v>
      </c>
      <c r="C10" s="177">
        <v>2</v>
      </c>
      <c r="D10" s="178" t="s">
        <v>156</v>
      </c>
      <c r="E10" s="67">
        <v>5682386.2199999997</v>
      </c>
      <c r="F10" s="156">
        <f>'[1]BS-D'!F1034</f>
        <v>0</v>
      </c>
      <c r="H10" s="291"/>
    </row>
    <row r="11" spans="2:8" s="152" customFormat="1" ht="15" customHeight="1">
      <c r="B11" s="176" t="s">
        <v>88</v>
      </c>
      <c r="C11" s="177">
        <v>3</v>
      </c>
      <c r="D11" s="178" t="s">
        <v>157</v>
      </c>
      <c r="E11" s="67">
        <v>0</v>
      </c>
      <c r="F11" s="156">
        <f>'[1]BS-FA '!F93</f>
        <v>0</v>
      </c>
      <c r="H11" s="291"/>
    </row>
    <row r="12" spans="2:8" s="152" customFormat="1" ht="15" customHeight="1">
      <c r="B12" s="176" t="s">
        <v>89</v>
      </c>
      <c r="C12" s="177">
        <v>4</v>
      </c>
      <c r="D12" s="179" t="s">
        <v>158</v>
      </c>
      <c r="E12" s="67">
        <v>0</v>
      </c>
      <c r="F12" s="156">
        <f>'[1]BS-FA '!F436</f>
        <v>0</v>
      </c>
      <c r="H12" s="291"/>
    </row>
    <row r="13" spans="2:8" s="152" customFormat="1" ht="27.6">
      <c r="B13" s="176" t="s">
        <v>90</v>
      </c>
      <c r="C13" s="177">
        <v>5</v>
      </c>
      <c r="D13" s="180" t="s">
        <v>159</v>
      </c>
      <c r="E13" s="67">
        <v>0</v>
      </c>
      <c r="F13" s="156">
        <f>'[1]BS-FA '!F779</f>
        <v>0</v>
      </c>
      <c r="H13" s="291"/>
    </row>
    <row r="14" spans="2:8" s="152" customFormat="1" ht="15" customHeight="1">
      <c r="B14" s="176" t="s">
        <v>91</v>
      </c>
      <c r="C14" s="177">
        <v>6</v>
      </c>
      <c r="D14" s="179" t="s">
        <v>160</v>
      </c>
      <c r="E14" s="67">
        <v>5776294.3977598902</v>
      </c>
      <c r="F14" s="156">
        <f>'[1]BS-IR &amp; RR'!F19</f>
        <v>0</v>
      </c>
      <c r="H14" s="291"/>
    </row>
    <row r="15" spans="2:8" s="152" customFormat="1" ht="15" customHeight="1">
      <c r="B15" s="176" t="s">
        <v>92</v>
      </c>
      <c r="C15" s="177">
        <v>7</v>
      </c>
      <c r="D15" s="178" t="s">
        <v>161</v>
      </c>
      <c r="E15" s="67">
        <v>3275493.3047184674</v>
      </c>
      <c r="F15" s="156">
        <f>'[1]BS-IR &amp; RR'!F35</f>
        <v>0</v>
      </c>
      <c r="H15" s="291"/>
    </row>
    <row r="16" spans="2:8" s="152" customFormat="1" ht="15" customHeight="1">
      <c r="B16" s="176" t="s">
        <v>93</v>
      </c>
      <c r="C16" s="177">
        <v>8</v>
      </c>
      <c r="D16" s="179" t="s">
        <v>162</v>
      </c>
      <c r="E16" s="67">
        <v>68161.509999999995</v>
      </c>
      <c r="F16" s="156"/>
      <c r="H16" s="291"/>
    </row>
    <row r="17" spans="2:8" s="152" customFormat="1" ht="15" customHeight="1">
      <c r="B17" s="176" t="s">
        <v>94</v>
      </c>
      <c r="C17" s="177">
        <v>9</v>
      </c>
      <c r="D17" s="178" t="s">
        <v>163</v>
      </c>
      <c r="E17" s="67">
        <v>0</v>
      </c>
      <c r="F17" s="156">
        <f>'[1]BS-L'!R722</f>
        <v>0</v>
      </c>
      <c r="H17" s="291"/>
    </row>
    <row r="18" spans="2:8" s="152" customFormat="1" ht="15" customHeight="1">
      <c r="B18" s="176" t="s">
        <v>95</v>
      </c>
      <c r="C18" s="177">
        <v>10</v>
      </c>
      <c r="D18" s="178" t="s">
        <v>164</v>
      </c>
      <c r="E18" s="67">
        <v>0</v>
      </c>
      <c r="F18" s="156">
        <f>'[1]BS-I'!F476</f>
        <v>0</v>
      </c>
      <c r="H18" s="291"/>
    </row>
    <row r="19" spans="2:8" s="152" customFormat="1" ht="15" customHeight="1">
      <c r="B19" s="176" t="s">
        <v>96</v>
      </c>
      <c r="C19" s="177">
        <v>11</v>
      </c>
      <c r="D19" s="178" t="s">
        <v>165</v>
      </c>
      <c r="E19" s="67">
        <v>14801.449999999999</v>
      </c>
      <c r="F19" s="156">
        <f>'[1]BS-I'!F946</f>
        <v>0</v>
      </c>
      <c r="H19" s="291"/>
    </row>
    <row r="20" spans="2:8" s="152" customFormat="1" ht="15" customHeight="1">
      <c r="B20" s="176" t="s">
        <v>97</v>
      </c>
      <c r="C20" s="177">
        <v>12</v>
      </c>
      <c r="D20" s="178" t="s">
        <v>166</v>
      </c>
      <c r="E20" s="67">
        <v>3006989.2566921124</v>
      </c>
      <c r="F20" s="156">
        <f>'[1]BS-R'!F18+'[1]BS-R'!F38</f>
        <v>0</v>
      </c>
      <c r="H20" s="291"/>
    </row>
    <row r="21" spans="2:8" s="152" customFormat="1" ht="15" customHeight="1">
      <c r="B21" s="176" t="s">
        <v>98</v>
      </c>
      <c r="C21" s="177">
        <v>13</v>
      </c>
      <c r="D21" s="178" t="s">
        <v>167</v>
      </c>
      <c r="E21" s="67">
        <v>391300.26564707898</v>
      </c>
      <c r="F21" s="156">
        <f>'[1]BS-DC'!F13+'[1]BS-DC'!F24</f>
        <v>0</v>
      </c>
      <c r="H21" s="291"/>
    </row>
    <row r="22" spans="2:8" s="152" customFormat="1" ht="15" customHeight="1">
      <c r="B22" s="176" t="s">
        <v>99</v>
      </c>
      <c r="C22" s="177">
        <v>14</v>
      </c>
      <c r="D22" s="178" t="s">
        <v>168</v>
      </c>
      <c r="E22" s="67">
        <v>1193291.44</v>
      </c>
      <c r="F22" s="156"/>
      <c r="H22" s="291"/>
    </row>
    <row r="23" spans="2:8" s="152" customFormat="1" ht="15" customHeight="1">
      <c r="B23" s="176" t="s">
        <v>100</v>
      </c>
      <c r="C23" s="177">
        <v>15</v>
      </c>
      <c r="D23" s="178" t="s">
        <v>169</v>
      </c>
      <c r="E23" s="67">
        <v>0</v>
      </c>
      <c r="F23" s="156">
        <f>'[1]BS-IP &amp; OA'!F73</f>
        <v>0</v>
      </c>
      <c r="H23" s="291"/>
    </row>
    <row r="24" spans="2:8" s="152" customFormat="1" ht="15" customHeight="1">
      <c r="B24" s="176" t="s">
        <v>101</v>
      </c>
      <c r="C24" s="177">
        <v>16</v>
      </c>
      <c r="D24" s="178" t="s">
        <v>170</v>
      </c>
      <c r="E24" s="67">
        <v>111511.81</v>
      </c>
      <c r="F24" s="156"/>
      <c r="H24" s="291"/>
    </row>
    <row r="25" spans="2:8" s="152" customFormat="1" ht="15" customHeight="1">
      <c r="B25" s="176" t="s">
        <v>102</v>
      </c>
      <c r="C25" s="177">
        <v>17</v>
      </c>
      <c r="D25" s="178" t="s">
        <v>171</v>
      </c>
      <c r="E25" s="67">
        <v>329000</v>
      </c>
      <c r="F25" s="156"/>
      <c r="H25" s="291"/>
    </row>
    <row r="26" spans="2:8" s="152" customFormat="1" ht="15" customHeight="1">
      <c r="B26" s="176" t="s">
        <v>103</v>
      </c>
      <c r="C26" s="177">
        <v>18</v>
      </c>
      <c r="D26" s="181" t="s">
        <v>172</v>
      </c>
      <c r="E26" s="67">
        <v>1997434.0916075399</v>
      </c>
      <c r="F26" s="156">
        <f>'[1]BS-IP &amp; OA'!F92</f>
        <v>0</v>
      </c>
      <c r="H26" s="291"/>
    </row>
    <row r="27" spans="2:8" s="187" customFormat="1" ht="15" customHeight="1" thickBot="1">
      <c r="B27" s="182" t="s">
        <v>104</v>
      </c>
      <c r="C27" s="183">
        <v>19</v>
      </c>
      <c r="D27" s="184" t="s">
        <v>173</v>
      </c>
      <c r="E27" s="185">
        <f>SUM(E9:E26)</f>
        <v>23261608.676425092</v>
      </c>
      <c r="F27" s="186">
        <f>SUM(F9:F26)</f>
        <v>0</v>
      </c>
      <c r="H27" s="291"/>
    </row>
    <row r="28" spans="2:8" s="66" customFormat="1" ht="6" customHeight="1">
      <c r="B28" s="188"/>
      <c r="C28" s="154"/>
      <c r="D28" s="189"/>
      <c r="E28" s="190"/>
      <c r="F28" s="190"/>
      <c r="G28" s="152"/>
      <c r="H28" s="291"/>
    </row>
    <row r="29" spans="2:8" s="66" customFormat="1" ht="15.75" customHeight="1" thickBot="1">
      <c r="B29" s="188"/>
      <c r="C29" s="249" t="s">
        <v>174</v>
      </c>
      <c r="D29" s="249"/>
      <c r="E29" s="249"/>
      <c r="F29" s="249"/>
      <c r="H29" s="291"/>
    </row>
    <row r="30" spans="2:8" s="152" customFormat="1" ht="15" customHeight="1">
      <c r="B30" s="171" t="s">
        <v>105</v>
      </c>
      <c r="C30" s="172">
        <v>20</v>
      </c>
      <c r="D30" s="191" t="s">
        <v>175</v>
      </c>
      <c r="E30" s="174">
        <v>10199723.874549408</v>
      </c>
      <c r="F30" s="175">
        <f>'[1]BS-R'!F13+'[1]BS-R'!F32</f>
        <v>0</v>
      </c>
      <c r="H30" s="291"/>
    </row>
    <row r="31" spans="2:8" s="152" customFormat="1" ht="15" customHeight="1">
      <c r="B31" s="176" t="s">
        <v>106</v>
      </c>
      <c r="C31" s="177">
        <v>21</v>
      </c>
      <c r="D31" s="192" t="s">
        <v>176</v>
      </c>
      <c r="E31" s="67">
        <v>3093946.912657782</v>
      </c>
      <c r="F31" s="156">
        <f>'[1]BS-OIL &amp; OL'!F15</f>
        <v>0</v>
      </c>
      <c r="H31" s="291"/>
    </row>
    <row r="32" spans="2:8" s="152" customFormat="1" ht="15" customHeight="1">
      <c r="B32" s="176" t="s">
        <v>107</v>
      </c>
      <c r="C32" s="177">
        <v>22</v>
      </c>
      <c r="D32" s="179" t="s">
        <v>177</v>
      </c>
      <c r="E32" s="67"/>
      <c r="F32" s="156"/>
      <c r="H32" s="291"/>
    </row>
    <row r="33" spans="2:8" s="152" customFormat="1" ht="15" customHeight="1">
      <c r="B33" s="176" t="s">
        <v>108</v>
      </c>
      <c r="C33" s="177">
        <v>23</v>
      </c>
      <c r="D33" s="192" t="s">
        <v>178</v>
      </c>
      <c r="E33" s="67">
        <v>1241717.12081953</v>
      </c>
      <c r="F33" s="156">
        <f>'[1]BS-FL'!N286</f>
        <v>0</v>
      </c>
      <c r="H33" s="291"/>
    </row>
    <row r="34" spans="2:8" s="152" customFormat="1" ht="15" customHeight="1">
      <c r="B34" s="176" t="s">
        <v>109</v>
      </c>
      <c r="C34" s="177">
        <v>24</v>
      </c>
      <c r="D34" s="192" t="s">
        <v>179</v>
      </c>
      <c r="E34" s="67">
        <v>0</v>
      </c>
      <c r="F34" s="156">
        <f>'[1]BS-PL'!F22+'[1]BS-PL'!F27</f>
        <v>0</v>
      </c>
      <c r="H34" s="291"/>
    </row>
    <row r="35" spans="2:8" s="152" customFormat="1" ht="15" customHeight="1">
      <c r="B35" s="176" t="s">
        <v>110</v>
      </c>
      <c r="C35" s="177">
        <v>25</v>
      </c>
      <c r="D35" s="192" t="s">
        <v>180</v>
      </c>
      <c r="E35" s="67">
        <v>0</v>
      </c>
      <c r="F35" s="156">
        <f>'[1]BS-LA'!F328</f>
        <v>0</v>
      </c>
      <c r="H35" s="291"/>
    </row>
    <row r="36" spans="2:8" s="152" customFormat="1" ht="15" customHeight="1">
      <c r="B36" s="176" t="s">
        <v>111</v>
      </c>
      <c r="C36" s="177">
        <v>26</v>
      </c>
      <c r="D36" s="192" t="s">
        <v>181</v>
      </c>
      <c r="E36" s="67">
        <v>0</v>
      </c>
      <c r="F36" s="156">
        <f>'[1]BS-LA'!F650</f>
        <v>0</v>
      </c>
      <c r="H36" s="291"/>
    </row>
    <row r="37" spans="2:8" s="152" customFormat="1" ht="15" customHeight="1">
      <c r="B37" s="176" t="s">
        <v>112</v>
      </c>
      <c r="C37" s="177">
        <v>27</v>
      </c>
      <c r="D37" s="192" t="s">
        <v>182</v>
      </c>
      <c r="E37" s="67">
        <v>563566.60130569758</v>
      </c>
      <c r="F37" s="156">
        <f>'[1]BS-DC'!F17+'[1]BS-DC'!F28</f>
        <v>0</v>
      </c>
      <c r="H37" s="291"/>
    </row>
    <row r="38" spans="2:8" s="152" customFormat="1" ht="15" customHeight="1">
      <c r="B38" s="176" t="s">
        <v>113</v>
      </c>
      <c r="C38" s="177">
        <v>28</v>
      </c>
      <c r="D38" s="192" t="s">
        <v>183</v>
      </c>
      <c r="E38" s="67"/>
      <c r="F38" s="156"/>
      <c r="H38" s="291"/>
    </row>
    <row r="39" spans="2:8" s="152" customFormat="1" ht="15" customHeight="1">
      <c r="B39" s="176" t="s">
        <v>114</v>
      </c>
      <c r="C39" s="177">
        <v>29</v>
      </c>
      <c r="D39" s="192" t="s">
        <v>184</v>
      </c>
      <c r="E39" s="67">
        <v>713116.35</v>
      </c>
      <c r="F39" s="156">
        <f>'[1]BS-OIL &amp; OL'!F30</f>
        <v>0</v>
      </c>
      <c r="H39" s="291"/>
    </row>
    <row r="40" spans="2:8" s="187" customFormat="1" ht="15" customHeight="1" thickBot="1">
      <c r="B40" s="182" t="s">
        <v>115</v>
      </c>
      <c r="C40" s="183">
        <v>30</v>
      </c>
      <c r="D40" s="193" t="s">
        <v>185</v>
      </c>
      <c r="E40" s="185">
        <f>SUM(E30:E39)</f>
        <v>15812070.859332416</v>
      </c>
      <c r="F40" s="186">
        <f>SUM(F30:F39)</f>
        <v>0</v>
      </c>
      <c r="H40" s="291"/>
    </row>
    <row r="41" spans="2:8" s="150" customFormat="1" ht="6" customHeight="1">
      <c r="B41" s="194"/>
      <c r="C41" s="195"/>
      <c r="D41" s="189"/>
      <c r="E41" s="190"/>
      <c r="F41" s="190"/>
      <c r="H41" s="291"/>
    </row>
    <row r="42" spans="2:8" s="66" customFormat="1" ht="14.4" customHeight="1" thickBot="1">
      <c r="B42" s="196"/>
      <c r="C42" s="249" t="s">
        <v>186</v>
      </c>
      <c r="D42" s="249"/>
      <c r="E42" s="249"/>
      <c r="F42" s="249"/>
      <c r="H42" s="291"/>
    </row>
    <row r="43" spans="2:8" s="152" customFormat="1" ht="15" customHeight="1">
      <c r="B43" s="171" t="s">
        <v>116</v>
      </c>
      <c r="C43" s="172">
        <v>31</v>
      </c>
      <c r="D43" s="191" t="s">
        <v>187</v>
      </c>
      <c r="E43" s="174">
        <v>24799516</v>
      </c>
      <c r="F43" s="175"/>
      <c r="H43" s="291"/>
    </row>
    <row r="44" spans="2:8" s="152" customFormat="1" ht="15" customHeight="1">
      <c r="B44" s="176" t="s">
        <v>117</v>
      </c>
      <c r="C44" s="177">
        <v>32</v>
      </c>
      <c r="D44" s="192" t="s">
        <v>188</v>
      </c>
      <c r="E44" s="67"/>
      <c r="F44" s="156"/>
      <c r="H44" s="291"/>
    </row>
    <row r="45" spans="2:8" s="152" customFormat="1" ht="15" customHeight="1">
      <c r="B45" s="176" t="s">
        <v>118</v>
      </c>
      <c r="C45" s="177">
        <v>33</v>
      </c>
      <c r="D45" s="192" t="s">
        <v>189</v>
      </c>
      <c r="E45" s="67"/>
      <c r="F45" s="156"/>
      <c r="H45" s="291"/>
    </row>
    <row r="46" spans="2:8" s="152" customFormat="1" ht="15" customHeight="1">
      <c r="B46" s="176" t="s">
        <v>119</v>
      </c>
      <c r="C46" s="177">
        <v>34</v>
      </c>
      <c r="D46" s="192" t="s">
        <v>190</v>
      </c>
      <c r="E46" s="67">
        <v>-17492193.223668113</v>
      </c>
      <c r="F46" s="156"/>
      <c r="H46" s="291"/>
    </row>
    <row r="47" spans="2:8" s="152" customFormat="1" ht="15" customHeight="1">
      <c r="B47" s="176" t="s">
        <v>120</v>
      </c>
      <c r="C47" s="177">
        <v>35</v>
      </c>
      <c r="D47" s="192" t="s">
        <v>191</v>
      </c>
      <c r="E47" s="67">
        <v>-36923.523501640288</v>
      </c>
      <c r="F47" s="156"/>
      <c r="H47" s="291"/>
    </row>
    <row r="48" spans="2:8" s="152" customFormat="1" ht="15" customHeight="1">
      <c r="B48" s="176" t="s">
        <v>121</v>
      </c>
      <c r="C48" s="177">
        <v>36</v>
      </c>
      <c r="D48" s="192" t="s">
        <v>192</v>
      </c>
      <c r="E48" s="67">
        <v>179138.57</v>
      </c>
      <c r="F48" s="156"/>
      <c r="H48" s="291"/>
    </row>
    <row r="49" spans="2:8" s="187" customFormat="1" ht="15" customHeight="1">
      <c r="B49" s="176" t="s">
        <v>122</v>
      </c>
      <c r="C49" s="197">
        <v>37</v>
      </c>
      <c r="D49" s="198" t="s">
        <v>193</v>
      </c>
      <c r="E49" s="199">
        <f>SUM(E43+E44-E45+E46+E47+E48)</f>
        <v>7449537.8228302468</v>
      </c>
      <c r="F49" s="200">
        <f>SUM(F43+F44-F45+F46+F47+F48)</f>
        <v>0</v>
      </c>
      <c r="H49" s="291"/>
    </row>
    <row r="50" spans="2:8" s="187" customFormat="1" ht="15" customHeight="1" thickBot="1">
      <c r="B50" s="182" t="s">
        <v>123</v>
      </c>
      <c r="C50" s="201">
        <v>38</v>
      </c>
      <c r="D50" s="202" t="s">
        <v>194</v>
      </c>
      <c r="E50" s="203">
        <f>E40+E49</f>
        <v>23261608.682162665</v>
      </c>
      <c r="F50" s="204">
        <f>F40+F49</f>
        <v>0</v>
      </c>
      <c r="H50" s="291"/>
    </row>
    <row r="51" spans="2:8" s="205" customFormat="1">
      <c r="E51" s="206">
        <f>E27-E50</f>
        <v>-5.7375729084014893E-3</v>
      </c>
    </row>
    <row r="52" spans="2:8" s="205" customFormat="1"/>
    <row r="53" spans="2:8">
      <c r="C53" s="247"/>
      <c r="D53" s="247"/>
      <c r="E53" s="247"/>
      <c r="F53" s="247"/>
    </row>
    <row r="54" spans="2:8">
      <c r="C54" s="248"/>
      <c r="D54" s="248"/>
      <c r="E54" s="248"/>
      <c r="F54" s="248"/>
    </row>
    <row r="55" spans="2:8">
      <c r="C55" s="247"/>
      <c r="D55" s="247"/>
      <c r="E55" s="247"/>
      <c r="F55" s="247"/>
    </row>
    <row r="56" spans="2:8">
      <c r="C56" s="248"/>
      <c r="D56" s="248"/>
      <c r="E56" s="248"/>
      <c r="F56" s="248"/>
    </row>
    <row r="57" spans="2:8" ht="15" customHeight="1">
      <c r="C57" s="247"/>
      <c r="D57" s="247"/>
      <c r="E57" s="247"/>
      <c r="F57" s="247"/>
    </row>
    <row r="58" spans="2:8">
      <c r="C58" s="248"/>
      <c r="D58" s="248"/>
      <c r="E58" s="248"/>
      <c r="F58" s="248"/>
    </row>
  </sheetData>
  <mergeCells count="1">
    <mergeCell ref="C4:F4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58" activePane="bottomLeft" state="frozen"/>
      <selection activeCell="C120" sqref="C120"/>
      <selection pane="bottomLeft" activeCell="E80" sqref="E80"/>
    </sheetView>
  </sheetViews>
  <sheetFormatPr defaultColWidth="9.109375" defaultRowHeight="13.8"/>
  <cols>
    <col min="1" max="1" width="3.33203125" style="66" customWidth="1"/>
    <col min="2" max="2" width="11" style="66" customWidth="1"/>
    <col min="3" max="3" width="5.88671875" style="66" customWidth="1"/>
    <col min="4" max="4" width="81.6640625" style="66" customWidth="1"/>
    <col min="5" max="6" width="15.6640625" style="66" customWidth="1"/>
    <col min="7" max="7" width="9.109375" style="66"/>
    <col min="8" max="8" width="16.44140625" style="66" bestFit="1" customWidth="1"/>
    <col min="9" max="9" width="12.33203125" style="66" customWidth="1"/>
    <col min="10" max="16384" width="9.109375" style="66"/>
  </cols>
  <sheetData>
    <row r="1" spans="2:9" ht="15" customHeight="1">
      <c r="B1" s="255" t="s">
        <v>83</v>
      </c>
      <c r="C1" s="255"/>
      <c r="D1" s="207" t="s">
        <v>148</v>
      </c>
      <c r="E1" s="256" t="s">
        <v>195</v>
      </c>
      <c r="F1" s="256"/>
    </row>
    <row r="2" spans="2:9" ht="15" customHeight="1">
      <c r="B2" s="255" t="s">
        <v>247</v>
      </c>
      <c r="C2" s="255"/>
      <c r="D2" s="255"/>
      <c r="E2" s="255"/>
      <c r="F2" s="255"/>
    </row>
    <row r="3" spans="2:9" ht="15" customHeight="1"/>
    <row r="4" spans="2:9" s="208" customFormat="1" ht="12.75" customHeight="1">
      <c r="D4" s="257" t="s">
        <v>196</v>
      </c>
      <c r="E4" s="257"/>
      <c r="F4" s="257"/>
    </row>
    <row r="5" spans="2:9" ht="15" customHeight="1" thickBot="1">
      <c r="E5" s="258" t="s">
        <v>151</v>
      </c>
      <c r="F5" s="258"/>
    </row>
    <row r="6" spans="2:9" s="211" customFormat="1" ht="45" customHeight="1" thickBot="1">
      <c r="B6" s="162" t="s">
        <v>84</v>
      </c>
      <c r="C6" s="209" t="s">
        <v>85</v>
      </c>
      <c r="D6" s="210"/>
      <c r="E6" s="165" t="s">
        <v>152</v>
      </c>
      <c r="F6" s="166" t="s">
        <v>153</v>
      </c>
    </row>
    <row r="7" spans="2:9" s="150" customFormat="1" ht="9" customHeight="1">
      <c r="C7" s="212"/>
      <c r="D7" s="212"/>
      <c r="E7" s="213"/>
      <c r="F7" s="213"/>
    </row>
    <row r="8" spans="2:9" s="150" customFormat="1" ht="15" customHeight="1" thickBot="1">
      <c r="C8" s="253" t="s">
        <v>197</v>
      </c>
      <c r="D8" s="253"/>
      <c r="E8" s="253"/>
      <c r="F8" s="253"/>
    </row>
    <row r="9" spans="2:9" ht="15" customHeight="1">
      <c r="B9" s="214" t="s">
        <v>86</v>
      </c>
      <c r="C9" s="215">
        <v>1</v>
      </c>
      <c r="D9" s="216" t="s">
        <v>198</v>
      </c>
      <c r="E9" s="217">
        <v>5649811.7466666652</v>
      </c>
      <c r="F9" s="218">
        <f>'[1]P&amp;C(NL)'!T45+'[1]P&amp;C(NL)'!Q232</f>
        <v>0</v>
      </c>
      <c r="H9" s="289"/>
      <c r="I9" s="289"/>
    </row>
    <row r="10" spans="2:9" ht="15" customHeight="1">
      <c r="B10" s="151" t="s">
        <v>87</v>
      </c>
      <c r="C10" s="219">
        <v>2</v>
      </c>
      <c r="D10" s="220" t="s">
        <v>199</v>
      </c>
      <c r="E10" s="68">
        <v>1405290.8960431993</v>
      </c>
      <c r="F10" s="157">
        <f>'[1]P&amp;C(NL)'!Q91+'[1]P&amp;C(NL)'!Q279</f>
        <v>0</v>
      </c>
      <c r="I10" s="289"/>
    </row>
    <row r="11" spans="2:9" ht="15" customHeight="1">
      <c r="B11" s="151" t="s">
        <v>88</v>
      </c>
      <c r="C11" s="219">
        <v>3</v>
      </c>
      <c r="D11" s="221" t="s">
        <v>200</v>
      </c>
      <c r="E11" s="68">
        <v>-10375.369951603934</v>
      </c>
      <c r="F11" s="157"/>
      <c r="I11" s="289"/>
    </row>
    <row r="12" spans="2:9" ht="15" customHeight="1">
      <c r="B12" s="151" t="s">
        <v>89</v>
      </c>
      <c r="C12" s="219">
        <v>4</v>
      </c>
      <c r="D12" s="222" t="s">
        <v>201</v>
      </c>
      <c r="E12" s="68">
        <v>-223484.03906358778</v>
      </c>
      <c r="F12" s="157"/>
      <c r="I12" s="289"/>
    </row>
    <row r="13" spans="2:9" s="152" customFormat="1" ht="15" customHeight="1">
      <c r="B13" s="151" t="s">
        <v>90</v>
      </c>
      <c r="C13" s="177">
        <v>5</v>
      </c>
      <c r="D13" s="178" t="s">
        <v>202</v>
      </c>
      <c r="E13" s="67">
        <f>E9-E10-E11+E12</f>
        <v>4031412.1815114822</v>
      </c>
      <c r="F13" s="156">
        <f>F9-F10-F11+F12</f>
        <v>0</v>
      </c>
      <c r="H13" s="290"/>
      <c r="I13" s="289"/>
    </row>
    <row r="14" spans="2:9" ht="15" customHeight="1">
      <c r="B14" s="151" t="s">
        <v>91</v>
      </c>
      <c r="C14" s="219">
        <v>6</v>
      </c>
      <c r="D14" s="220" t="s">
        <v>203</v>
      </c>
      <c r="E14" s="68">
        <v>3743331.4007843062</v>
      </c>
      <c r="F14" s="157">
        <f>'[1]P&amp;C(NL)'!T139+'[1]P&amp;C(NL)'!Q326</f>
        <v>0</v>
      </c>
      <c r="I14" s="289"/>
    </row>
    <row r="15" spans="2:9" ht="15" customHeight="1">
      <c r="B15" s="151" t="s">
        <v>92</v>
      </c>
      <c r="C15" s="219">
        <v>7</v>
      </c>
      <c r="D15" s="220" t="s">
        <v>204</v>
      </c>
      <c r="E15" s="68">
        <v>989764.24179999996</v>
      </c>
      <c r="F15" s="157">
        <f>'[1]P&amp;C(NL)'!S186+'[1]P&amp;C(NL)'!Q373</f>
        <v>0</v>
      </c>
      <c r="I15" s="289"/>
    </row>
    <row r="16" spans="2:9" ht="15" customHeight="1">
      <c r="B16" s="151" t="s">
        <v>93</v>
      </c>
      <c r="C16" s="219">
        <v>8</v>
      </c>
      <c r="D16" s="221" t="s">
        <v>205</v>
      </c>
      <c r="E16" s="68">
        <v>-102781.9087838931</v>
      </c>
      <c r="F16" s="157"/>
      <c r="I16" s="289"/>
    </row>
    <row r="17" spans="2:9" ht="15" customHeight="1">
      <c r="B17" s="151" t="s">
        <v>94</v>
      </c>
      <c r="C17" s="219">
        <v>9</v>
      </c>
      <c r="D17" s="221" t="s">
        <v>206</v>
      </c>
      <c r="E17" s="68">
        <v>-16802.051462999312</v>
      </c>
      <c r="F17" s="157"/>
      <c r="I17" s="289"/>
    </row>
    <row r="18" spans="2:9" ht="15" customHeight="1">
      <c r="B18" s="151" t="s">
        <v>95</v>
      </c>
      <c r="C18" s="219">
        <v>10</v>
      </c>
      <c r="D18" s="221" t="s">
        <v>207</v>
      </c>
      <c r="E18" s="68">
        <v>349125.68</v>
      </c>
      <c r="F18" s="157"/>
      <c r="H18" s="150"/>
      <c r="I18" s="289"/>
    </row>
    <row r="19" spans="2:9" s="152" customFormat="1" ht="15" customHeight="1">
      <c r="B19" s="151" t="s">
        <v>96</v>
      </c>
      <c r="C19" s="177">
        <v>11</v>
      </c>
      <c r="D19" s="178" t="s">
        <v>208</v>
      </c>
      <c r="E19" s="67">
        <f>E14-E15+E16-E17-E18</f>
        <v>2318461.6216634125</v>
      </c>
      <c r="F19" s="156">
        <f>F14-F15+F16-F17-F18</f>
        <v>0</v>
      </c>
      <c r="H19" s="212"/>
      <c r="I19" s="289"/>
    </row>
    <row r="20" spans="2:9" s="152" customFormat="1" ht="15" customHeight="1">
      <c r="B20" s="151" t="s">
        <v>97</v>
      </c>
      <c r="C20" s="177">
        <v>12</v>
      </c>
      <c r="D20" s="178" t="s">
        <v>209</v>
      </c>
      <c r="E20" s="67"/>
      <c r="F20" s="156"/>
      <c r="H20" s="212"/>
      <c r="I20" s="289"/>
    </row>
    <row r="21" spans="2:9" s="152" customFormat="1" ht="15" customHeight="1">
      <c r="B21" s="151" t="s">
        <v>98</v>
      </c>
      <c r="C21" s="177">
        <v>13</v>
      </c>
      <c r="D21" s="178" t="s">
        <v>210</v>
      </c>
      <c r="E21" s="67">
        <v>-74456.007488622388</v>
      </c>
      <c r="F21" s="156">
        <f>'[1]IS-COM'!F26</f>
        <v>0</v>
      </c>
      <c r="H21" s="212"/>
      <c r="I21" s="289"/>
    </row>
    <row r="22" spans="2:9" s="152" customFormat="1" ht="15" customHeight="1" thickBot="1">
      <c r="B22" s="153" t="s">
        <v>99</v>
      </c>
      <c r="C22" s="223">
        <v>14</v>
      </c>
      <c r="D22" s="224" t="s">
        <v>211</v>
      </c>
      <c r="E22" s="69">
        <f>E13-E19-E20+E21</f>
        <v>1638494.5523594473</v>
      </c>
      <c r="F22" s="72">
        <f>F13-F19-F20+F21</f>
        <v>0</v>
      </c>
      <c r="I22" s="289"/>
    </row>
    <row r="23" spans="2:9" ht="9" customHeight="1">
      <c r="C23" s="154"/>
      <c r="D23" s="225"/>
      <c r="E23" s="190"/>
      <c r="F23" s="190"/>
      <c r="I23" s="289"/>
    </row>
    <row r="24" spans="2:9" ht="15" customHeight="1" thickBot="1">
      <c r="C24" s="253" t="s">
        <v>212</v>
      </c>
      <c r="D24" s="253"/>
      <c r="E24" s="253"/>
      <c r="F24" s="253"/>
      <c r="I24" s="289"/>
    </row>
    <row r="25" spans="2:9" ht="15" customHeight="1">
      <c r="B25" s="214" t="s">
        <v>100</v>
      </c>
      <c r="C25" s="215">
        <v>15</v>
      </c>
      <c r="D25" s="216" t="s">
        <v>198</v>
      </c>
      <c r="E25" s="217">
        <v>1352.6699999999964</v>
      </c>
      <c r="F25" s="218">
        <f>'[1]P&amp;C(L)'!T15+'[1]P&amp;C(L)'!Q69</f>
        <v>0</v>
      </c>
      <c r="H25" s="289"/>
      <c r="I25" s="289"/>
    </row>
    <row r="26" spans="2:9" ht="15" customHeight="1">
      <c r="B26" s="151" t="s">
        <v>101</v>
      </c>
      <c r="C26" s="219">
        <v>16</v>
      </c>
      <c r="D26" s="220" t="s">
        <v>199</v>
      </c>
      <c r="E26" s="68">
        <v>320.77</v>
      </c>
      <c r="F26" s="157">
        <f>'[1]P&amp;C(L)'!Q26+'[1]P&amp;C(L)'!Q80</f>
        <v>0</v>
      </c>
      <c r="H26" s="226"/>
      <c r="I26" s="289"/>
    </row>
    <row r="27" spans="2:9" ht="15" customHeight="1">
      <c r="B27" s="151" t="s">
        <v>102</v>
      </c>
      <c r="C27" s="219">
        <v>17</v>
      </c>
      <c r="D27" s="221" t="s">
        <v>200</v>
      </c>
      <c r="E27" s="68">
        <v>-38439.890248614058</v>
      </c>
      <c r="F27" s="157"/>
      <c r="H27" s="226"/>
      <c r="I27" s="289"/>
    </row>
    <row r="28" spans="2:9" ht="15" customHeight="1">
      <c r="B28" s="151" t="s">
        <v>103</v>
      </c>
      <c r="C28" s="219">
        <v>18</v>
      </c>
      <c r="D28" s="221" t="s">
        <v>201</v>
      </c>
      <c r="E28" s="68">
        <v>311.88</v>
      </c>
      <c r="F28" s="157"/>
      <c r="I28" s="289"/>
    </row>
    <row r="29" spans="2:9" s="152" customFormat="1" ht="15" customHeight="1">
      <c r="B29" s="151" t="s">
        <v>104</v>
      </c>
      <c r="C29" s="177">
        <v>19</v>
      </c>
      <c r="D29" s="178" t="s">
        <v>213</v>
      </c>
      <c r="E29" s="67">
        <f>E25-E26-E27+E28</f>
        <v>39783.670248614049</v>
      </c>
      <c r="F29" s="156">
        <f>F25-F26-F27+F28</f>
        <v>0</v>
      </c>
      <c r="I29" s="289"/>
    </row>
    <row r="30" spans="2:9" ht="15" customHeight="1">
      <c r="B30" s="151" t="s">
        <v>105</v>
      </c>
      <c r="C30" s="219">
        <v>20</v>
      </c>
      <c r="D30" s="220" t="s">
        <v>203</v>
      </c>
      <c r="E30" s="68">
        <v>17500</v>
      </c>
      <c r="F30" s="157">
        <f>'[1]P&amp;C(L)'!T38+'[1]P&amp;C(L)'!Q91</f>
        <v>0</v>
      </c>
      <c r="H30" s="226"/>
      <c r="I30" s="289"/>
    </row>
    <row r="31" spans="2:9" ht="15" customHeight="1">
      <c r="B31" s="151" t="s">
        <v>106</v>
      </c>
      <c r="C31" s="219">
        <v>21</v>
      </c>
      <c r="D31" s="220" t="s">
        <v>214</v>
      </c>
      <c r="E31" s="68">
        <v>0</v>
      </c>
      <c r="F31" s="157">
        <f>'[1]P&amp;C(L)'!S50+'[1]P&amp;C(L)'!M102</f>
        <v>0</v>
      </c>
      <c r="I31" s="289"/>
    </row>
    <row r="32" spans="2:9" ht="15" customHeight="1">
      <c r="B32" s="151" t="s">
        <v>107</v>
      </c>
      <c r="C32" s="219">
        <v>22</v>
      </c>
      <c r="D32" s="221" t="s">
        <v>205</v>
      </c>
      <c r="E32" s="68">
        <v>-17500</v>
      </c>
      <c r="F32" s="157"/>
      <c r="I32" s="289"/>
    </row>
    <row r="33" spans="2:9" ht="15" customHeight="1">
      <c r="B33" s="151" t="s">
        <v>108</v>
      </c>
      <c r="C33" s="219">
        <v>23</v>
      </c>
      <c r="D33" s="221" t="s">
        <v>206</v>
      </c>
      <c r="E33" s="68"/>
      <c r="F33" s="157"/>
      <c r="I33" s="289"/>
    </row>
    <row r="34" spans="2:9" ht="15" customHeight="1">
      <c r="B34" s="151" t="s">
        <v>109</v>
      </c>
      <c r="C34" s="219">
        <v>24</v>
      </c>
      <c r="D34" s="221" t="s">
        <v>215</v>
      </c>
      <c r="E34" s="68"/>
      <c r="F34" s="157"/>
      <c r="I34" s="289"/>
    </row>
    <row r="35" spans="2:9" s="152" customFormat="1" ht="15" customHeight="1">
      <c r="B35" s="151" t="s">
        <v>110</v>
      </c>
      <c r="C35" s="177">
        <v>25</v>
      </c>
      <c r="D35" s="178" t="s">
        <v>216</v>
      </c>
      <c r="E35" s="67">
        <v>0</v>
      </c>
      <c r="F35" s="156">
        <f>F30-F31+F32-F33-F34</f>
        <v>0</v>
      </c>
      <c r="I35" s="289"/>
    </row>
    <row r="36" spans="2:9" ht="15" customHeight="1">
      <c r="B36" s="151" t="s">
        <v>111</v>
      </c>
      <c r="C36" s="219">
        <v>26</v>
      </c>
      <c r="D36" s="220" t="s">
        <v>217</v>
      </c>
      <c r="E36" s="68"/>
      <c r="F36" s="157"/>
      <c r="I36" s="289"/>
    </row>
    <row r="37" spans="2:9" ht="15" customHeight="1">
      <c r="B37" s="151" t="s">
        <v>112</v>
      </c>
      <c r="C37" s="219">
        <v>27</v>
      </c>
      <c r="D37" s="221" t="s">
        <v>218</v>
      </c>
      <c r="E37" s="68"/>
      <c r="F37" s="157"/>
      <c r="I37" s="289"/>
    </row>
    <row r="38" spans="2:9" s="152" customFormat="1" ht="15" customHeight="1">
      <c r="B38" s="151" t="s">
        <v>113</v>
      </c>
      <c r="C38" s="177">
        <v>28</v>
      </c>
      <c r="D38" s="178" t="s">
        <v>219</v>
      </c>
      <c r="E38" s="67">
        <v>0</v>
      </c>
      <c r="F38" s="156">
        <f>F36-F37</f>
        <v>0</v>
      </c>
      <c r="I38" s="289"/>
    </row>
    <row r="39" spans="2:9" s="152" customFormat="1" ht="15" customHeight="1">
      <c r="B39" s="151" t="s">
        <v>114</v>
      </c>
      <c r="C39" s="177">
        <v>29</v>
      </c>
      <c r="D39" s="178" t="s">
        <v>220</v>
      </c>
      <c r="E39" s="67"/>
      <c r="F39" s="156"/>
      <c r="I39" s="289"/>
    </row>
    <row r="40" spans="2:9" s="152" customFormat="1" ht="15" customHeight="1">
      <c r="B40" s="151" t="s">
        <v>115</v>
      </c>
      <c r="C40" s="177">
        <v>30</v>
      </c>
      <c r="D40" s="178" t="s">
        <v>210</v>
      </c>
      <c r="E40" s="67">
        <v>0</v>
      </c>
      <c r="F40" s="156">
        <f>'[1]IS-COM'!F46</f>
        <v>0</v>
      </c>
      <c r="I40" s="289"/>
    </row>
    <row r="41" spans="2:9" s="152" customFormat="1" ht="15" customHeight="1" thickBot="1">
      <c r="B41" s="153" t="s">
        <v>116</v>
      </c>
      <c r="C41" s="223">
        <v>31</v>
      </c>
      <c r="D41" s="224" t="s">
        <v>221</v>
      </c>
      <c r="E41" s="69">
        <f>E29-E35+E38-E39+E40</f>
        <v>39783.670248614049</v>
      </c>
      <c r="F41" s="72">
        <f>F29-F35+F38-F39+F40</f>
        <v>0</v>
      </c>
      <c r="I41" s="289"/>
    </row>
    <row r="42" spans="2:9" s="212" customFormat="1" ht="9" customHeight="1" thickBot="1">
      <c r="C42" s="154"/>
      <c r="D42" s="227"/>
      <c r="E42" s="70"/>
      <c r="F42" s="70"/>
      <c r="I42" s="289"/>
    </row>
    <row r="43" spans="2:9" s="152" customFormat="1" ht="15" customHeight="1" thickBot="1">
      <c r="B43" s="228" t="s">
        <v>117</v>
      </c>
      <c r="C43" s="229">
        <v>32</v>
      </c>
      <c r="D43" s="230" t="s">
        <v>222</v>
      </c>
      <c r="E43" s="231">
        <f>E22+E41</f>
        <v>1678278.2226080615</v>
      </c>
      <c r="F43" s="232">
        <f>F22+F41</f>
        <v>0</v>
      </c>
      <c r="I43" s="289"/>
    </row>
    <row r="44" spans="2:9" ht="9" customHeight="1">
      <c r="C44" s="154"/>
      <c r="D44" s="227"/>
      <c r="E44" s="190"/>
      <c r="F44" s="190"/>
      <c r="I44" s="289"/>
    </row>
    <row r="45" spans="2:9" ht="15" customHeight="1" thickBot="1">
      <c r="C45" s="154"/>
      <c r="D45" s="253" t="s">
        <v>223</v>
      </c>
      <c r="E45" s="253"/>
      <c r="F45" s="253"/>
      <c r="I45" s="289"/>
    </row>
    <row r="46" spans="2:9" ht="15" customHeight="1">
      <c r="B46" s="214" t="s">
        <v>118</v>
      </c>
      <c r="C46" s="215">
        <v>33</v>
      </c>
      <c r="D46" s="233" t="s">
        <v>224</v>
      </c>
      <c r="E46" s="217"/>
      <c r="F46" s="218"/>
      <c r="I46" s="289"/>
    </row>
    <row r="47" spans="2:9" ht="15" customHeight="1">
      <c r="B47" s="151" t="s">
        <v>119</v>
      </c>
      <c r="C47" s="219">
        <v>34</v>
      </c>
      <c r="D47" s="220" t="s">
        <v>225</v>
      </c>
      <c r="E47" s="68"/>
      <c r="F47" s="157"/>
      <c r="I47" s="289"/>
    </row>
    <row r="48" spans="2:9" ht="15" customHeight="1">
      <c r="B48" s="234" t="s">
        <v>120</v>
      </c>
      <c r="C48" s="219">
        <v>35</v>
      </c>
      <c r="D48" s="220" t="s">
        <v>226</v>
      </c>
      <c r="E48" s="68"/>
      <c r="F48" s="157"/>
      <c r="I48" s="289"/>
    </row>
    <row r="49" spans="2:9" s="152" customFormat="1" ht="15" customHeight="1" thickBot="1">
      <c r="B49" s="153" t="s">
        <v>121</v>
      </c>
      <c r="C49" s="223">
        <v>36</v>
      </c>
      <c r="D49" s="224" t="s">
        <v>227</v>
      </c>
      <c r="E49" s="69">
        <f>E46-E47-E48</f>
        <v>0</v>
      </c>
      <c r="F49" s="72">
        <f>F46-F47-F48</f>
        <v>0</v>
      </c>
      <c r="I49" s="289"/>
    </row>
    <row r="50" spans="2:9" ht="8.25" customHeight="1">
      <c r="C50" s="154"/>
      <c r="D50" s="225"/>
      <c r="E50" s="190"/>
      <c r="F50" s="190"/>
      <c r="I50" s="289"/>
    </row>
    <row r="51" spans="2:9" ht="15" customHeight="1" thickBot="1">
      <c r="C51" s="253" t="s">
        <v>228</v>
      </c>
      <c r="D51" s="253"/>
      <c r="E51" s="253"/>
      <c r="F51" s="253"/>
      <c r="I51" s="289"/>
    </row>
    <row r="52" spans="2:9" ht="15" customHeight="1">
      <c r="B52" s="214" t="s">
        <v>122</v>
      </c>
      <c r="C52" s="215">
        <v>37</v>
      </c>
      <c r="D52" s="216" t="s">
        <v>229</v>
      </c>
      <c r="E52" s="217">
        <v>457002.03999999992</v>
      </c>
      <c r="F52" s="218">
        <f>'[1]IS-D'!F704</f>
        <v>0</v>
      </c>
      <c r="I52" s="289"/>
    </row>
    <row r="53" spans="2:9" ht="15" customHeight="1">
      <c r="B53" s="151" t="s">
        <v>123</v>
      </c>
      <c r="C53" s="219">
        <v>38</v>
      </c>
      <c r="D53" s="221" t="s">
        <v>230</v>
      </c>
      <c r="E53" s="68">
        <v>0</v>
      </c>
      <c r="F53" s="157">
        <f>'[1]IS-FA'!F93</f>
        <v>0</v>
      </c>
      <c r="I53" s="289"/>
    </row>
    <row r="54" spans="2:9" ht="15" customHeight="1">
      <c r="B54" s="151" t="s">
        <v>124</v>
      </c>
      <c r="C54" s="219">
        <v>39</v>
      </c>
      <c r="D54" s="221" t="s">
        <v>231</v>
      </c>
      <c r="E54" s="68">
        <v>0</v>
      </c>
      <c r="F54" s="157">
        <f>'[1]IS-FA'!F268</f>
        <v>0</v>
      </c>
      <c r="I54" s="289"/>
    </row>
    <row r="55" spans="2:9" ht="15" customHeight="1">
      <c r="B55" s="151" t="s">
        <v>125</v>
      </c>
      <c r="C55" s="219">
        <v>40</v>
      </c>
      <c r="D55" s="221" t="s">
        <v>232</v>
      </c>
      <c r="E55" s="68">
        <v>0</v>
      </c>
      <c r="F55" s="157">
        <f>'[1]IS-FA'!F443</f>
        <v>0</v>
      </c>
      <c r="I55" s="289"/>
    </row>
    <row r="56" spans="2:9" ht="15" customHeight="1">
      <c r="B56" s="151" t="s">
        <v>126</v>
      </c>
      <c r="C56" s="219">
        <v>41</v>
      </c>
      <c r="D56" s="221" t="s">
        <v>164</v>
      </c>
      <c r="E56" s="68">
        <v>0</v>
      </c>
      <c r="F56" s="157">
        <f>'[1]IS-I'!F203</f>
        <v>0</v>
      </c>
      <c r="I56" s="289"/>
    </row>
    <row r="57" spans="2:9" ht="15" customHeight="1">
      <c r="B57" s="151" t="s">
        <v>127</v>
      </c>
      <c r="C57" s="219">
        <v>42</v>
      </c>
      <c r="D57" s="221" t="s">
        <v>165</v>
      </c>
      <c r="E57" s="68">
        <v>0</v>
      </c>
      <c r="F57" s="157">
        <f>'[1]IS-I'!F400</f>
        <v>0</v>
      </c>
      <c r="I57" s="289"/>
    </row>
    <row r="58" spans="2:9" ht="15" customHeight="1">
      <c r="B58" s="151" t="s">
        <v>128</v>
      </c>
      <c r="C58" s="219">
        <v>43</v>
      </c>
      <c r="D58" s="221" t="s">
        <v>169</v>
      </c>
      <c r="E58" s="68">
        <v>0</v>
      </c>
      <c r="F58" s="157">
        <f>'[1]IS-IP &amp; L'!F73</f>
        <v>0</v>
      </c>
      <c r="I58" s="289"/>
    </row>
    <row r="59" spans="2:9" ht="15" customHeight="1">
      <c r="B59" s="151" t="s">
        <v>129</v>
      </c>
      <c r="C59" s="219">
        <v>44</v>
      </c>
      <c r="D59" s="221" t="s">
        <v>233</v>
      </c>
      <c r="E59" s="68">
        <v>0</v>
      </c>
      <c r="F59" s="157">
        <f>'[1]IS-IP &amp; L'!F307</f>
        <v>0</v>
      </c>
      <c r="I59" s="289"/>
    </row>
    <row r="60" spans="2:9" ht="15" customHeight="1">
      <c r="B60" s="151" t="s">
        <v>130</v>
      </c>
      <c r="C60" s="219">
        <v>45</v>
      </c>
      <c r="D60" s="221" t="s">
        <v>234</v>
      </c>
      <c r="E60" s="68"/>
      <c r="F60" s="157"/>
      <c r="I60" s="289"/>
    </row>
    <row r="61" spans="2:9" s="225" customFormat="1" ht="15" customHeight="1" thickBot="1">
      <c r="B61" s="153" t="s">
        <v>131</v>
      </c>
      <c r="C61" s="235">
        <v>46</v>
      </c>
      <c r="D61" s="155" t="s">
        <v>235</v>
      </c>
      <c r="E61" s="69">
        <f>SUM(E52:E60)</f>
        <v>457002.03999999992</v>
      </c>
      <c r="F61" s="72">
        <f>SUM(F52:F60)</f>
        <v>0</v>
      </c>
      <c r="I61" s="289"/>
    </row>
    <row r="62" spans="2:9" s="225" customFormat="1" ht="9" customHeight="1">
      <c r="C62" s="154"/>
      <c r="E62" s="70"/>
      <c r="F62" s="70"/>
      <c r="I62" s="289"/>
    </row>
    <row r="63" spans="2:9" s="225" customFormat="1" ht="15" customHeight="1" thickBot="1">
      <c r="C63" s="254" t="s">
        <v>236</v>
      </c>
      <c r="D63" s="254"/>
      <c r="E63" s="254"/>
      <c r="F63" s="254"/>
      <c r="I63" s="289"/>
    </row>
    <row r="64" spans="2:9" ht="15" customHeight="1">
      <c r="B64" s="214" t="s">
        <v>132</v>
      </c>
      <c r="C64" s="215">
        <v>47</v>
      </c>
      <c r="D64" s="236" t="s">
        <v>237</v>
      </c>
      <c r="E64" s="217">
        <v>1330574.1100000001</v>
      </c>
      <c r="F64" s="218">
        <f>'[1]IS-Ex.S &amp; Ex.Ad'!F22</f>
        <v>0</v>
      </c>
      <c r="I64" s="289"/>
    </row>
    <row r="65" spans="2:9" ht="15" customHeight="1">
      <c r="B65" s="151" t="s">
        <v>133</v>
      </c>
      <c r="C65" s="219">
        <v>48</v>
      </c>
      <c r="D65" s="237" t="s">
        <v>238</v>
      </c>
      <c r="E65" s="68">
        <v>493869.9</v>
      </c>
      <c r="F65" s="157">
        <f>'[1]IS-Ex.S &amp; Ex.Ad'!F41</f>
        <v>0</v>
      </c>
      <c r="I65" s="289"/>
    </row>
    <row r="66" spans="2:9" ht="15" customHeight="1">
      <c r="B66" s="151" t="s">
        <v>134</v>
      </c>
      <c r="C66" s="219">
        <v>49</v>
      </c>
      <c r="D66" s="237" t="s">
        <v>239</v>
      </c>
      <c r="E66" s="68">
        <v>6204.95</v>
      </c>
      <c r="F66" s="157">
        <f>'[1]IS-Ex.T &amp; Ex.F &amp; O'!F12</f>
        <v>0</v>
      </c>
      <c r="I66" s="289"/>
    </row>
    <row r="67" spans="2:9" ht="15" customHeight="1">
      <c r="B67" s="151" t="s">
        <v>135</v>
      </c>
      <c r="C67" s="219">
        <v>50</v>
      </c>
      <c r="D67" s="237" t="s">
        <v>240</v>
      </c>
      <c r="E67" s="68">
        <v>219610.64839246008</v>
      </c>
      <c r="F67" s="157"/>
      <c r="I67" s="289"/>
    </row>
    <row r="68" spans="2:9" ht="15" customHeight="1">
      <c r="B68" s="151" t="s">
        <v>136</v>
      </c>
      <c r="C68" s="219">
        <v>51</v>
      </c>
      <c r="D68" s="237" t="s">
        <v>241</v>
      </c>
      <c r="E68" s="68">
        <v>48482.067717241633</v>
      </c>
      <c r="F68" s="157">
        <f>'[1]IS-Ex.T &amp; Ex.F &amp; O'!F111</f>
        <v>0</v>
      </c>
      <c r="I68" s="289"/>
    </row>
    <row r="69" spans="2:9" ht="15" customHeight="1">
      <c r="B69" s="151" t="s">
        <v>137</v>
      </c>
      <c r="C69" s="219">
        <v>52</v>
      </c>
      <c r="D69" s="237" t="s">
        <v>242</v>
      </c>
      <c r="E69" s="68"/>
      <c r="F69" s="157"/>
      <c r="I69" s="289"/>
    </row>
    <row r="70" spans="2:9" ht="15" customHeight="1" thickBot="1">
      <c r="B70" s="238" t="s">
        <v>138</v>
      </c>
      <c r="C70" s="239">
        <v>53</v>
      </c>
      <c r="D70" s="240" t="s">
        <v>243</v>
      </c>
      <c r="E70" s="241">
        <v>-73462.109999999986</v>
      </c>
      <c r="F70" s="242">
        <f>'[1]IS-Ex.T &amp; Ex.F &amp; O'!F124</f>
        <v>0</v>
      </c>
      <c r="I70" s="289"/>
    </row>
    <row r="71" spans="2:9" s="150" customFormat="1" ht="9" customHeight="1" thickBot="1">
      <c r="C71" s="195"/>
      <c r="D71" s="243"/>
      <c r="E71" s="244"/>
      <c r="F71" s="244"/>
      <c r="I71" s="289"/>
    </row>
    <row r="72" spans="2:9" s="152" customFormat="1" ht="15" customHeight="1">
      <c r="B72" s="214" t="s">
        <v>139</v>
      </c>
      <c r="C72" s="172">
        <v>54</v>
      </c>
      <c r="D72" s="173" t="s">
        <v>244</v>
      </c>
      <c r="E72" s="174">
        <f>E43+E49+E61-E64-E65-E66-E67-E68-E69+E70</f>
        <v>-36923.523501640288</v>
      </c>
      <c r="F72" s="175">
        <f>F43+F49+F61-F64-F65-F66-F67-F68-F69+F70</f>
        <v>0</v>
      </c>
      <c r="I72" s="289"/>
    </row>
    <row r="73" spans="2:9" s="152" customFormat="1" ht="15" customHeight="1">
      <c r="B73" s="151" t="s">
        <v>140</v>
      </c>
      <c r="C73" s="177">
        <v>55</v>
      </c>
      <c r="D73" s="245" t="s">
        <v>245</v>
      </c>
      <c r="E73" s="67"/>
      <c r="F73" s="156"/>
      <c r="I73" s="289"/>
    </row>
    <row r="74" spans="2:9" s="152" customFormat="1" ht="15" customHeight="1" thickBot="1">
      <c r="B74" s="153" t="s">
        <v>141</v>
      </c>
      <c r="C74" s="223">
        <v>56</v>
      </c>
      <c r="D74" s="224" t="s">
        <v>246</v>
      </c>
      <c r="E74" s="69">
        <f>E72-E73</f>
        <v>-36923.523501640288</v>
      </c>
      <c r="F74" s="72">
        <f>F72-F73</f>
        <v>0</v>
      </c>
      <c r="I74" s="289"/>
    </row>
    <row r="75" spans="2:9">
      <c r="D75" s="246"/>
    </row>
    <row r="76" spans="2:9">
      <c r="C76" s="247"/>
      <c r="D76" s="247"/>
      <c r="E76" s="247"/>
      <c r="F76" s="247"/>
    </row>
    <row r="77" spans="2:9">
      <c r="C77" s="248"/>
      <c r="D77" s="248"/>
      <c r="E77" s="248"/>
      <c r="F77" s="248"/>
    </row>
    <row r="78" spans="2:9">
      <c r="C78" s="247"/>
      <c r="D78" s="247"/>
      <c r="E78" s="247"/>
      <c r="F78" s="247"/>
    </row>
    <row r="79" spans="2:9">
      <c r="C79" s="248"/>
      <c r="D79" s="248"/>
      <c r="E79" s="248"/>
      <c r="F79" s="248"/>
    </row>
    <row r="80" spans="2:9">
      <c r="C80" s="247"/>
      <c r="D80" s="247"/>
      <c r="E80" s="247"/>
      <c r="F80" s="247"/>
    </row>
    <row r="81" spans="3:6">
      <c r="C81" s="248"/>
      <c r="D81" s="248"/>
      <c r="E81" s="248"/>
      <c r="F81" s="248"/>
    </row>
  </sheetData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F7" zoomScale="70" zoomScaleNormal="70" zoomScaleSheetLayoutView="50" workbookViewId="0">
      <pane ySplit="4" topLeftCell="A41" activePane="bottomLeft" state="frozen"/>
      <selection activeCell="A7" sqref="A7"/>
      <selection pane="bottomLeft" activeCell="C51" sqref="C51:AA51"/>
    </sheetView>
  </sheetViews>
  <sheetFormatPr defaultColWidth="9.109375" defaultRowHeight="13.8"/>
  <cols>
    <col min="1" max="1" width="6" style="5" customWidth="1"/>
    <col min="2" max="2" width="49.5546875" style="5" customWidth="1"/>
    <col min="3" max="3" width="9.6640625" style="5" bestFit="1" customWidth="1"/>
    <col min="4" max="4" width="10.6640625" style="5" customWidth="1"/>
    <col min="5" max="5" width="10" style="5" customWidth="1"/>
    <col min="6" max="6" width="12.33203125" style="5" customWidth="1"/>
    <col min="7" max="7" width="13.33203125" style="5" customWidth="1"/>
    <col min="8" max="8" width="19.109375" style="5" customWidth="1"/>
    <col min="9" max="9" width="13.44140625" style="5" customWidth="1"/>
    <col min="10" max="10" width="13.5546875" style="5" bestFit="1" customWidth="1"/>
    <col min="11" max="15" width="13.44140625" style="5" customWidth="1"/>
    <col min="16" max="16" width="12.88671875" style="5" customWidth="1"/>
    <col min="17" max="17" width="12.6640625" style="5" customWidth="1"/>
    <col min="18" max="18" width="12.109375" style="5" customWidth="1"/>
    <col min="19" max="19" width="11.44140625" style="5" customWidth="1"/>
    <col min="20" max="20" width="12.44140625" style="5" customWidth="1"/>
    <col min="21" max="21" width="12.6640625" style="5" customWidth="1"/>
    <col min="22" max="22" width="12" style="5" customWidth="1"/>
    <col min="23" max="23" width="11.6640625" style="5" customWidth="1"/>
    <col min="24" max="24" width="12" style="5" customWidth="1"/>
    <col min="25" max="25" width="14" style="5" customWidth="1"/>
    <col min="26" max="27" width="12.6640625" style="5" customWidth="1"/>
    <col min="28" max="28" width="3" style="5" customWidth="1"/>
    <col min="29" max="32" width="9.109375" style="5" customWidth="1"/>
    <col min="33" max="34" width="10.33203125" style="5" customWidth="1"/>
    <col min="35" max="36" width="10.6640625" style="5" customWidth="1"/>
    <col min="37" max="38" width="9.109375" style="5" customWidth="1"/>
    <col min="39" max="16384" width="9.109375" style="5"/>
  </cols>
  <sheetData>
    <row r="1" spans="1:38" ht="14.4" thickBot="1">
      <c r="A1" s="31" t="s">
        <v>142</v>
      </c>
      <c r="B1" s="31"/>
      <c r="C1" s="62"/>
      <c r="D1" s="62"/>
      <c r="E1" s="62"/>
      <c r="F1" s="62"/>
      <c r="G1" s="62"/>
      <c r="H1" s="62"/>
    </row>
    <row r="2" spans="1:38" ht="14.4" thickBot="1">
      <c r="A2" s="63" t="s">
        <v>144</v>
      </c>
      <c r="B2" s="31"/>
      <c r="C2" s="62"/>
      <c r="D2" s="62"/>
      <c r="E2" s="62"/>
      <c r="F2" s="62"/>
      <c r="G2" s="62"/>
      <c r="H2" s="62"/>
    </row>
    <row r="3" spans="1:38">
      <c r="A3" s="64" t="s">
        <v>145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146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66" t="s">
        <v>81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82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45.75" customHeight="1" thickBot="1">
      <c r="A7" s="62"/>
      <c r="B7" s="62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82" t="s">
        <v>23</v>
      </c>
      <c r="B8" s="270" t="s">
        <v>69</v>
      </c>
      <c r="C8" s="278" t="s">
        <v>22</v>
      </c>
      <c r="D8" s="263"/>
      <c r="E8" s="263"/>
      <c r="F8" s="263"/>
      <c r="G8" s="263"/>
      <c r="H8" s="279" t="s">
        <v>143</v>
      </c>
      <c r="I8" s="263" t="s">
        <v>70</v>
      </c>
      <c r="J8" s="263"/>
      <c r="K8" s="263" t="s">
        <v>71</v>
      </c>
      <c r="L8" s="263"/>
      <c r="M8" s="263"/>
      <c r="N8" s="263"/>
      <c r="O8" s="263"/>
      <c r="P8" s="263" t="s">
        <v>72</v>
      </c>
      <c r="Q8" s="287"/>
      <c r="R8" s="278" t="s">
        <v>73</v>
      </c>
      <c r="S8" s="263"/>
      <c r="T8" s="263"/>
      <c r="U8" s="263"/>
      <c r="V8" s="263"/>
      <c r="W8" s="263"/>
      <c r="X8" s="263"/>
      <c r="Y8" s="263"/>
      <c r="Z8" s="263" t="s">
        <v>76</v>
      </c>
      <c r="AA8" s="270"/>
      <c r="AC8" s="275" t="s">
        <v>70</v>
      </c>
      <c r="AD8" s="263"/>
      <c r="AE8" s="263" t="s">
        <v>71</v>
      </c>
      <c r="AF8" s="263"/>
      <c r="AG8" s="263" t="s">
        <v>77</v>
      </c>
      <c r="AH8" s="263"/>
      <c r="AI8" s="263" t="s">
        <v>78</v>
      </c>
      <c r="AJ8" s="263"/>
      <c r="AK8" s="263" t="s">
        <v>76</v>
      </c>
      <c r="AL8" s="270"/>
    </row>
    <row r="9" spans="1:38" s="1" customFormat="1" ht="49.95" customHeight="1">
      <c r="A9" s="283"/>
      <c r="B9" s="285"/>
      <c r="C9" s="273" t="s">
        <v>15</v>
      </c>
      <c r="D9" s="274"/>
      <c r="E9" s="274"/>
      <c r="F9" s="274"/>
      <c r="G9" s="8" t="s">
        <v>16</v>
      </c>
      <c r="H9" s="280"/>
      <c r="I9" s="261" t="s">
        <v>0</v>
      </c>
      <c r="J9" s="261" t="s">
        <v>1</v>
      </c>
      <c r="K9" s="274" t="s">
        <v>0</v>
      </c>
      <c r="L9" s="274"/>
      <c r="M9" s="274"/>
      <c r="N9" s="274"/>
      <c r="O9" s="8" t="s">
        <v>1</v>
      </c>
      <c r="P9" s="261" t="s">
        <v>79</v>
      </c>
      <c r="Q9" s="271" t="s">
        <v>80</v>
      </c>
      <c r="R9" s="273" t="s">
        <v>74</v>
      </c>
      <c r="S9" s="274"/>
      <c r="T9" s="274"/>
      <c r="U9" s="274"/>
      <c r="V9" s="274" t="s">
        <v>75</v>
      </c>
      <c r="W9" s="274"/>
      <c r="X9" s="274"/>
      <c r="Y9" s="274"/>
      <c r="Z9" s="261" t="s">
        <v>17</v>
      </c>
      <c r="AA9" s="271" t="s">
        <v>18</v>
      </c>
      <c r="AC9" s="276" t="s">
        <v>0</v>
      </c>
      <c r="AD9" s="261" t="s">
        <v>1</v>
      </c>
      <c r="AE9" s="261" t="s">
        <v>0</v>
      </c>
      <c r="AF9" s="261" t="s">
        <v>1</v>
      </c>
      <c r="AG9" s="261" t="s">
        <v>79</v>
      </c>
      <c r="AH9" s="261" t="s">
        <v>80</v>
      </c>
      <c r="AI9" s="261" t="s">
        <v>74</v>
      </c>
      <c r="AJ9" s="261" t="s">
        <v>75</v>
      </c>
      <c r="AK9" s="261" t="s">
        <v>17</v>
      </c>
      <c r="AL9" s="271" t="s">
        <v>18</v>
      </c>
    </row>
    <row r="10" spans="1:38" s="1" customFormat="1" ht="102.75" customHeight="1" thickBot="1">
      <c r="A10" s="284"/>
      <c r="B10" s="286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1"/>
      <c r="I10" s="262"/>
      <c r="J10" s="26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2"/>
      <c r="Q10" s="272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2"/>
      <c r="AA10" s="272"/>
      <c r="AC10" s="277"/>
      <c r="AD10" s="262"/>
      <c r="AE10" s="262"/>
      <c r="AF10" s="262"/>
      <c r="AG10" s="262"/>
      <c r="AH10" s="262"/>
      <c r="AI10" s="262"/>
      <c r="AJ10" s="262"/>
      <c r="AK10" s="262"/>
      <c r="AL10" s="272"/>
    </row>
    <row r="11" spans="1:38" ht="24.9" customHeight="1" thickBot="1">
      <c r="A11" s="94" t="s">
        <v>24</v>
      </c>
      <c r="B11" s="97" t="s">
        <v>25</v>
      </c>
      <c r="C11" s="3">
        <f>SUM(C12:C15)</f>
        <v>348</v>
      </c>
      <c r="D11" s="3">
        <f t="shared" ref="D11:G11" si="0">SUM(D12:D15)</f>
        <v>2</v>
      </c>
      <c r="E11" s="3">
        <f t="shared" si="0"/>
        <v>415</v>
      </c>
      <c r="F11" s="3">
        <f t="shared" si="0"/>
        <v>765</v>
      </c>
      <c r="G11" s="3">
        <f t="shared" si="0"/>
        <v>3676</v>
      </c>
      <c r="H11" s="114"/>
      <c r="I11" s="3">
        <f>SUM(I12:I15)</f>
        <v>2939.37</v>
      </c>
      <c r="J11" s="3">
        <f t="shared" ref="J11:AA11" si="1">SUM(J12:J15)</f>
        <v>320.77</v>
      </c>
      <c r="K11" s="3">
        <f t="shared" si="1"/>
        <v>-294.79000000000349</v>
      </c>
      <c r="L11" s="3">
        <f t="shared" si="1"/>
        <v>924</v>
      </c>
      <c r="M11" s="3">
        <f t="shared" si="1"/>
        <v>723.46</v>
      </c>
      <c r="N11" s="3">
        <f t="shared" si="1"/>
        <v>1352.6699999999964</v>
      </c>
      <c r="O11" s="3">
        <f t="shared" si="1"/>
        <v>0</v>
      </c>
      <c r="P11" s="3">
        <f t="shared" si="1"/>
        <v>39792.560248614056</v>
      </c>
      <c r="Q11" s="3">
        <f t="shared" si="1"/>
        <v>39783.670248614057</v>
      </c>
      <c r="R11" s="3">
        <f t="shared" si="1"/>
        <v>17500</v>
      </c>
      <c r="S11" s="3">
        <f t="shared" si="1"/>
        <v>0</v>
      </c>
      <c r="T11" s="3">
        <f t="shared" si="1"/>
        <v>0</v>
      </c>
      <c r="U11" s="3">
        <f t="shared" si="1"/>
        <v>17500</v>
      </c>
      <c r="V11" s="3">
        <f t="shared" si="1"/>
        <v>17500</v>
      </c>
      <c r="W11" s="3">
        <f t="shared" si="1"/>
        <v>0</v>
      </c>
      <c r="X11" s="3">
        <f t="shared" si="1"/>
        <v>0</v>
      </c>
      <c r="Y11" s="3">
        <f t="shared" si="1"/>
        <v>17500</v>
      </c>
      <c r="Z11" s="3">
        <f t="shared" si="1"/>
        <v>0</v>
      </c>
      <c r="AA11" s="3">
        <f t="shared" si="1"/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4" customFormat="1" ht="24.9" customHeight="1">
      <c r="A12" s="10"/>
      <c r="B12" s="16" t="s">
        <v>26</v>
      </c>
      <c r="C12" s="99">
        <v>348</v>
      </c>
      <c r="D12" s="99">
        <v>2</v>
      </c>
      <c r="E12" s="99">
        <v>415</v>
      </c>
      <c r="F12" s="99">
        <v>765</v>
      </c>
      <c r="G12" s="99">
        <v>3676</v>
      </c>
      <c r="H12" s="20"/>
      <c r="I12" s="26">
        <v>2939.37</v>
      </c>
      <c r="J12" s="26">
        <v>320.77</v>
      </c>
      <c r="K12" s="26">
        <v>-294.79000000000349</v>
      </c>
      <c r="L12" s="26">
        <v>924</v>
      </c>
      <c r="M12" s="26">
        <v>723.46</v>
      </c>
      <c r="N12" s="26">
        <v>1352.6699999999964</v>
      </c>
      <c r="O12" s="26">
        <v>0</v>
      </c>
      <c r="P12" s="35">
        <v>39792.560248614056</v>
      </c>
      <c r="Q12" s="36">
        <v>39783.670248614057</v>
      </c>
      <c r="R12" s="119">
        <v>17500</v>
      </c>
      <c r="S12" s="119">
        <v>0</v>
      </c>
      <c r="T12" s="119">
        <v>0</v>
      </c>
      <c r="U12" s="119">
        <v>17500</v>
      </c>
      <c r="V12" s="136">
        <v>17500</v>
      </c>
      <c r="W12" s="136">
        <v>0</v>
      </c>
      <c r="X12" s="136">
        <v>0</v>
      </c>
      <c r="Y12" s="35">
        <v>17500</v>
      </c>
      <c r="Z12" s="26">
        <v>0</v>
      </c>
      <c r="AA12" s="26">
        <v>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9"/>
      <c r="S13" s="119"/>
      <c r="T13" s="119"/>
      <c r="U13" s="119"/>
      <c r="V13" s="135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9"/>
      <c r="S14" s="119"/>
      <c r="T14" s="119"/>
      <c r="U14" s="119"/>
      <c r="V14" s="135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9"/>
      <c r="S15" s="119"/>
      <c r="T15" s="119"/>
      <c r="U15" s="119"/>
      <c r="V15" s="135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" customHeight="1" thickBot="1">
      <c r="A16" s="94" t="s">
        <v>30</v>
      </c>
      <c r="B16" s="97" t="s">
        <v>11</v>
      </c>
      <c r="C16" s="3">
        <v>501</v>
      </c>
      <c r="D16" s="3">
        <v>144</v>
      </c>
      <c r="E16" s="3">
        <v>151</v>
      </c>
      <c r="F16" s="3">
        <v>796</v>
      </c>
      <c r="G16" s="3">
        <v>3531</v>
      </c>
      <c r="H16" s="114"/>
      <c r="I16" s="113">
        <v>19924.790000000023</v>
      </c>
      <c r="J16" s="3">
        <v>0</v>
      </c>
      <c r="K16" s="3">
        <v>13053.889999999998</v>
      </c>
      <c r="L16" s="3">
        <v>5078.1899999999996</v>
      </c>
      <c r="M16" s="3">
        <v>1174.53</v>
      </c>
      <c r="N16" s="3">
        <v>19306.609999999997</v>
      </c>
      <c r="O16" s="3">
        <v>0</v>
      </c>
      <c r="P16" s="3">
        <v>19953.037730405023</v>
      </c>
      <c r="Q16" s="3">
        <v>19953.037730405023</v>
      </c>
      <c r="R16" s="113">
        <v>160</v>
      </c>
      <c r="S16" s="113">
        <v>0</v>
      </c>
      <c r="T16" s="113">
        <v>0</v>
      </c>
      <c r="U16" s="113">
        <v>160</v>
      </c>
      <c r="V16" s="3">
        <v>160</v>
      </c>
      <c r="W16" s="3">
        <v>0</v>
      </c>
      <c r="X16" s="3">
        <v>0</v>
      </c>
      <c r="Y16" s="3">
        <v>160</v>
      </c>
      <c r="Z16" s="3">
        <v>-2478.8566269999992</v>
      </c>
      <c r="AA16" s="3">
        <v>-2478.8566269999992</v>
      </c>
      <c r="AC16" s="97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" customHeight="1" thickBot="1">
      <c r="A17" s="94" t="s">
        <v>31</v>
      </c>
      <c r="B17" s="97" t="s">
        <v>32</v>
      </c>
      <c r="C17" s="3">
        <f>SUM(C18:C19)</f>
        <v>9431</v>
      </c>
      <c r="D17" s="3">
        <f t="shared" ref="D17:I17" si="2">SUM(D18:D19)</f>
        <v>1027</v>
      </c>
      <c r="E17" s="3">
        <f t="shared" si="2"/>
        <v>1264</v>
      </c>
      <c r="F17" s="3">
        <f t="shared" si="2"/>
        <v>11722</v>
      </c>
      <c r="G17" s="3">
        <f t="shared" si="2"/>
        <v>13360</v>
      </c>
      <c r="H17" s="114"/>
      <c r="I17" s="3">
        <f t="shared" si="2"/>
        <v>167078.48999999775</v>
      </c>
      <c r="J17" s="3">
        <f t="shared" ref="J17" si="3">SUM(J18:J19)</f>
        <v>0</v>
      </c>
      <c r="K17" s="3">
        <f t="shared" ref="K17" si="4">SUM(K18:K19)</f>
        <v>96398.919999999329</v>
      </c>
      <c r="L17" s="3">
        <f t="shared" ref="L17" si="5">SUM(L18:L19)</f>
        <v>34909.519999999982</v>
      </c>
      <c r="M17" s="3">
        <f t="shared" ref="M17" si="6">SUM(M18:M19)</f>
        <v>6997.1</v>
      </c>
      <c r="N17" s="3">
        <f t="shared" ref="N17" si="7">SUM(N18:N19)</f>
        <v>138305.53999999931</v>
      </c>
      <c r="O17" s="3">
        <f t="shared" ref="O17" si="8">SUM(O18:O19)</f>
        <v>0</v>
      </c>
      <c r="P17" s="3">
        <f t="shared" ref="P17" si="9">SUM(P18:P19)</f>
        <v>98678.676672774774</v>
      </c>
      <c r="Q17" s="3">
        <f t="shared" ref="Q17" si="10">SUM(Q18:Q19)</f>
        <v>98678.676672774774</v>
      </c>
      <c r="R17" s="3">
        <f t="shared" ref="R17" si="11">SUM(R18:R19)</f>
        <v>1110</v>
      </c>
      <c r="S17" s="3">
        <f t="shared" ref="S17" si="12">SUM(S18:S19)</f>
        <v>170</v>
      </c>
      <c r="T17" s="3">
        <f t="shared" ref="T17" si="13">SUM(T18:T19)</f>
        <v>198</v>
      </c>
      <c r="U17" s="3">
        <f t="shared" ref="U17" si="14">SUM(U18:U19)</f>
        <v>1478</v>
      </c>
      <c r="V17" s="3">
        <f t="shared" ref="V17" si="15">SUM(V18:V19)</f>
        <v>1110</v>
      </c>
      <c r="W17" s="3">
        <f t="shared" ref="W17" si="16">SUM(W18:W19)</f>
        <v>170</v>
      </c>
      <c r="X17" s="3">
        <f t="shared" ref="X17" si="17">SUM(X18:X19)</f>
        <v>198</v>
      </c>
      <c r="Y17" s="3">
        <f t="shared" ref="Y17" si="18">SUM(Y18:Y19)</f>
        <v>1478</v>
      </c>
      <c r="Z17" s="3">
        <f t="shared" ref="Z17" si="19">SUM(Z18:Z19)</f>
        <v>17786.25</v>
      </c>
      <c r="AA17" s="3">
        <f t="shared" ref="AA17" si="20">SUM(AA18:AA19)</f>
        <v>17107.25</v>
      </c>
      <c r="AC17" s="97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" customHeight="1">
      <c r="A18" s="14"/>
      <c r="B18" s="79" t="s">
        <v>33</v>
      </c>
      <c r="C18" s="98">
        <v>9322</v>
      </c>
      <c r="D18" s="98">
        <v>20</v>
      </c>
      <c r="E18" s="98">
        <v>966</v>
      </c>
      <c r="F18" s="98">
        <v>10308</v>
      </c>
      <c r="G18" s="98">
        <v>11666</v>
      </c>
      <c r="H18" s="20"/>
      <c r="I18" s="98">
        <v>113971.25999999765</v>
      </c>
      <c r="J18" s="98">
        <v>0</v>
      </c>
      <c r="K18" s="98">
        <v>93362.759999999325</v>
      </c>
      <c r="L18" s="98">
        <v>915.43000000000006</v>
      </c>
      <c r="M18" s="98">
        <v>4027.1</v>
      </c>
      <c r="N18" s="98">
        <v>98305.289999999324</v>
      </c>
      <c r="O18" s="98">
        <v>0</v>
      </c>
      <c r="P18" s="73">
        <v>66954.402270010731</v>
      </c>
      <c r="Q18" s="75">
        <v>66954.402270010731</v>
      </c>
      <c r="R18" s="121">
        <v>0</v>
      </c>
      <c r="S18" s="121">
        <v>0</v>
      </c>
      <c r="T18" s="121">
        <v>198</v>
      </c>
      <c r="U18" s="121">
        <v>198</v>
      </c>
      <c r="V18" s="98">
        <v>0</v>
      </c>
      <c r="W18" s="98">
        <v>0</v>
      </c>
      <c r="X18" s="98">
        <v>198</v>
      </c>
      <c r="Y18" s="98">
        <v>198</v>
      </c>
      <c r="Z18" s="99">
        <v>12198</v>
      </c>
      <c r="AA18" s="99">
        <v>12099</v>
      </c>
      <c r="AC18" s="74"/>
      <c r="AD18" s="73"/>
      <c r="AE18" s="73"/>
      <c r="AF18" s="73"/>
      <c r="AG18" s="73"/>
      <c r="AH18" s="73"/>
      <c r="AI18" s="73"/>
      <c r="AJ18" s="73"/>
      <c r="AK18" s="73"/>
      <c r="AL18" s="75"/>
    </row>
    <row r="19" spans="1:16379" s="66" customFormat="1" ht="24.9" customHeight="1" thickBot="1">
      <c r="A19" s="13"/>
      <c r="B19" s="80" t="s">
        <v>34</v>
      </c>
      <c r="C19" s="95">
        <v>109</v>
      </c>
      <c r="D19" s="95">
        <v>1007</v>
      </c>
      <c r="E19" s="95">
        <v>298</v>
      </c>
      <c r="F19" s="95">
        <v>1414</v>
      </c>
      <c r="G19" s="95">
        <v>1694</v>
      </c>
      <c r="H19" s="21"/>
      <c r="I19" s="95">
        <v>53107.230000000091</v>
      </c>
      <c r="J19" s="95">
        <v>0</v>
      </c>
      <c r="K19" s="95">
        <v>3036.1600000000008</v>
      </c>
      <c r="L19" s="95">
        <v>33994.089999999982</v>
      </c>
      <c r="M19" s="95">
        <v>2970</v>
      </c>
      <c r="N19" s="95">
        <v>40000.249999999985</v>
      </c>
      <c r="O19" s="98">
        <v>0</v>
      </c>
      <c r="P19" s="76">
        <v>31724.274402764051</v>
      </c>
      <c r="Q19" s="78">
        <v>31724.274402764051</v>
      </c>
      <c r="R19" s="122">
        <v>1110</v>
      </c>
      <c r="S19" s="122">
        <v>170</v>
      </c>
      <c r="T19" s="122">
        <v>0</v>
      </c>
      <c r="U19" s="122">
        <v>1280</v>
      </c>
      <c r="V19" s="95">
        <v>1110</v>
      </c>
      <c r="W19" s="95">
        <v>170</v>
      </c>
      <c r="X19" s="95">
        <v>0</v>
      </c>
      <c r="Y19" s="95">
        <v>1280</v>
      </c>
      <c r="Z19" s="96">
        <v>5588.25</v>
      </c>
      <c r="AA19" s="96">
        <v>5008.25</v>
      </c>
      <c r="AC19" s="77"/>
      <c r="AD19" s="76"/>
      <c r="AE19" s="76"/>
      <c r="AF19" s="76"/>
      <c r="AG19" s="76"/>
      <c r="AH19" s="76"/>
      <c r="AI19" s="76"/>
      <c r="AJ19" s="76"/>
      <c r="AK19" s="76"/>
      <c r="AL19" s="78"/>
    </row>
    <row r="20" spans="1:16379" ht="24.9" customHeight="1" thickBot="1">
      <c r="A20" s="94" t="s">
        <v>35</v>
      </c>
      <c r="B20" s="97" t="s">
        <v>2</v>
      </c>
      <c r="C20" s="3">
        <v>2247</v>
      </c>
      <c r="D20" s="3">
        <v>28</v>
      </c>
      <c r="E20" s="3">
        <v>1044</v>
      </c>
      <c r="F20" s="3">
        <v>3319</v>
      </c>
      <c r="G20" s="3">
        <v>7963</v>
      </c>
      <c r="H20" s="114"/>
      <c r="I20" s="113">
        <v>2101233.8799999808</v>
      </c>
      <c r="J20" s="3">
        <v>0</v>
      </c>
      <c r="K20" s="3">
        <v>1003088.2700000028</v>
      </c>
      <c r="L20" s="3">
        <v>10792.5</v>
      </c>
      <c r="M20" s="3">
        <v>746159.06000000238</v>
      </c>
      <c r="N20" s="3">
        <v>1760039.8300000052</v>
      </c>
      <c r="O20" s="3">
        <v>0</v>
      </c>
      <c r="P20" s="3">
        <v>2184828.1827392913</v>
      </c>
      <c r="Q20" s="3">
        <v>2184828.1827392913</v>
      </c>
      <c r="R20" s="113">
        <v>1531741.0499999921</v>
      </c>
      <c r="S20" s="113">
        <v>0</v>
      </c>
      <c r="T20" s="113">
        <v>168586.54000000015</v>
      </c>
      <c r="U20" s="113">
        <v>1700327.5899999924</v>
      </c>
      <c r="V20" s="3">
        <v>1531741.0499999921</v>
      </c>
      <c r="W20" s="3">
        <v>0</v>
      </c>
      <c r="X20" s="3">
        <v>168586.54000000015</v>
      </c>
      <c r="Y20" s="3">
        <v>1700327.5899999924</v>
      </c>
      <c r="Z20" s="3">
        <v>1856931.939999962</v>
      </c>
      <c r="AA20" s="3">
        <v>1856931.939999962</v>
      </c>
      <c r="AC20" s="97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" customHeight="1" thickBot="1">
      <c r="A21" s="94" t="s">
        <v>36</v>
      </c>
      <c r="B21" s="97" t="s">
        <v>37</v>
      </c>
      <c r="C21" s="97">
        <f>SUM(C22:C23)</f>
        <v>233</v>
      </c>
      <c r="D21" s="97">
        <f t="shared" ref="D21:I21" si="21">SUM(D22:D23)</f>
        <v>1216</v>
      </c>
      <c r="E21" s="97">
        <f t="shared" si="21"/>
        <v>272</v>
      </c>
      <c r="F21" s="97">
        <f t="shared" si="21"/>
        <v>1721</v>
      </c>
      <c r="G21" s="97">
        <f t="shared" si="21"/>
        <v>2163</v>
      </c>
      <c r="H21" s="114"/>
      <c r="I21" s="97">
        <f t="shared" si="21"/>
        <v>1487492.1499999987</v>
      </c>
      <c r="J21" s="97">
        <f t="shared" ref="J21" si="22">SUM(J22:J23)</f>
        <v>738433.16999999934</v>
      </c>
      <c r="K21" s="97">
        <f t="shared" ref="K21" si="23">SUM(K22:K23)</f>
        <v>104026.27999999997</v>
      </c>
      <c r="L21" s="97">
        <f t="shared" ref="L21" si="24">SUM(L22:L23)</f>
        <v>889268.62999999954</v>
      </c>
      <c r="M21" s="97">
        <f t="shared" ref="M21" si="25">SUM(M22:M23)</f>
        <v>72307.160000000062</v>
      </c>
      <c r="N21" s="97">
        <f t="shared" ref="N21" si="26">SUM(N22:N23)</f>
        <v>1065602.0699999996</v>
      </c>
      <c r="O21" s="97">
        <f t="shared" ref="O21" si="27">SUM(O22:O23)</f>
        <v>506937.53</v>
      </c>
      <c r="P21" s="97">
        <f t="shared" ref="P21" si="28">SUM(P22:P23)</f>
        <v>858518.29035513604</v>
      </c>
      <c r="Q21" s="97">
        <f t="shared" ref="Q21" si="29">SUM(Q22:Q23)</f>
        <v>454534.7311712369</v>
      </c>
      <c r="R21" s="97">
        <f t="shared" ref="R21" si="30">SUM(R22:R23)</f>
        <v>280833.39999999997</v>
      </c>
      <c r="S21" s="97">
        <f t="shared" ref="S21" si="31">SUM(S22:S23)</f>
        <v>695380.44</v>
      </c>
      <c r="T21" s="97">
        <f t="shared" ref="T21" si="32">SUM(T22:T23)</f>
        <v>556650.19999999995</v>
      </c>
      <c r="U21" s="97">
        <f t="shared" ref="U21" si="33">SUM(U22:U23)</f>
        <v>1532864.0399999998</v>
      </c>
      <c r="V21" s="97">
        <f t="shared" ref="V21" si="34">SUM(V22:V23)</f>
        <v>145166.99999999997</v>
      </c>
      <c r="W21" s="97">
        <f t="shared" ref="W21" si="35">SUM(W22:W23)</f>
        <v>356000.62</v>
      </c>
      <c r="X21" s="97">
        <f t="shared" ref="X21" si="36">SUM(X22:X23)</f>
        <v>280117.85919999995</v>
      </c>
      <c r="Y21" s="97">
        <f t="shared" ref="Y21" si="37">SUM(Y22:Y23)</f>
        <v>781285.47919999983</v>
      </c>
      <c r="Z21" s="97">
        <f t="shared" ref="Z21" si="38">SUM(Z22:Z23)</f>
        <v>733017.55999999959</v>
      </c>
      <c r="AA21" s="97">
        <f t="shared" ref="AA21" si="39">SUM(AA22:AA23)</f>
        <v>371458.08419999952</v>
      </c>
      <c r="AC21" s="97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" customHeight="1">
      <c r="A22" s="14"/>
      <c r="B22" s="6" t="s">
        <v>147</v>
      </c>
      <c r="C22" s="99">
        <v>233</v>
      </c>
      <c r="D22" s="99">
        <v>1216</v>
      </c>
      <c r="E22" s="99">
        <v>272</v>
      </c>
      <c r="F22" s="99">
        <v>1721</v>
      </c>
      <c r="G22" s="99">
        <v>2163</v>
      </c>
      <c r="H22" s="99">
        <v>6049</v>
      </c>
      <c r="I22" s="99">
        <v>1487492.1499999987</v>
      </c>
      <c r="J22" s="99">
        <v>738433.16999999934</v>
      </c>
      <c r="K22" s="99">
        <v>104026.27999999997</v>
      </c>
      <c r="L22" s="99">
        <v>889268.62999999954</v>
      </c>
      <c r="M22" s="99">
        <v>72307.160000000062</v>
      </c>
      <c r="N22" s="99">
        <v>1065602.0699999996</v>
      </c>
      <c r="O22" s="99">
        <v>506937.53</v>
      </c>
      <c r="P22" s="138">
        <v>858518.29035513604</v>
      </c>
      <c r="Q22" s="139">
        <v>454534.7311712369</v>
      </c>
      <c r="R22" s="259">
        <v>280833.39999999997</v>
      </c>
      <c r="S22" s="259">
        <v>695380.44</v>
      </c>
      <c r="T22" s="259">
        <v>556650.19999999995</v>
      </c>
      <c r="U22" s="259">
        <v>1532864.0399999998</v>
      </c>
      <c r="V22" s="138">
        <v>145166.99999999997</v>
      </c>
      <c r="W22" s="138">
        <v>356000.62</v>
      </c>
      <c r="X22" s="138">
        <v>280117.85919999995</v>
      </c>
      <c r="Y22" s="138">
        <v>781285.47919999983</v>
      </c>
      <c r="Z22" s="99">
        <v>733017.55999999959</v>
      </c>
      <c r="AA22" s="99">
        <v>371458.08419999952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23">
        <v>0</v>
      </c>
      <c r="S23" s="123">
        <v>0</v>
      </c>
      <c r="T23" s="123">
        <v>0</v>
      </c>
      <c r="U23" s="123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" customHeight="1" thickBot="1">
      <c r="A24" s="9" t="s">
        <v>39</v>
      </c>
      <c r="B24" s="3" t="s">
        <v>40</v>
      </c>
      <c r="C24" s="97">
        <f>SUM(C25:C27)</f>
        <v>3739</v>
      </c>
      <c r="D24" s="97">
        <f t="shared" ref="D24:I24" si="40">SUM(D25:D27)</f>
        <v>200815</v>
      </c>
      <c r="E24" s="97">
        <f t="shared" si="40"/>
        <v>298</v>
      </c>
      <c r="F24" s="97">
        <f t="shared" si="40"/>
        <v>204852</v>
      </c>
      <c r="G24" s="97">
        <f t="shared" si="40"/>
        <v>40052</v>
      </c>
      <c r="H24" s="114"/>
      <c r="I24" s="97">
        <f t="shared" si="40"/>
        <v>885686.82666666794</v>
      </c>
      <c r="J24" s="97">
        <f t="shared" ref="J24" si="41">SUM(J25:J27)</f>
        <v>143676.79000000044</v>
      </c>
      <c r="K24" s="97">
        <f t="shared" ref="K24" si="42">SUM(K25:K27)</f>
        <v>60472.263333333343</v>
      </c>
      <c r="L24" s="97">
        <f t="shared" ref="L24" si="43">SUM(L25:L27)</f>
        <v>729834.16333333345</v>
      </c>
      <c r="M24" s="97">
        <f t="shared" ref="M24" si="44">SUM(M25:M27)</f>
        <v>20530</v>
      </c>
      <c r="N24" s="97">
        <f t="shared" ref="N24" si="45">SUM(N25:N27)</f>
        <v>810836.42666666687</v>
      </c>
      <c r="O24" s="97">
        <f t="shared" ref="O24" si="46">SUM(O25:O27)</f>
        <v>104728.79999999984</v>
      </c>
      <c r="P24" s="97">
        <f t="shared" ref="P24" si="47">SUM(P25:P27)</f>
        <v>720546.11604319315</v>
      </c>
      <c r="Q24" s="97">
        <f t="shared" ref="Q24" si="48">SUM(Q25:Q27)</f>
        <v>640657.15893979266</v>
      </c>
      <c r="R24" s="97">
        <f t="shared" ref="R24" si="49">SUM(R25:R27)</f>
        <v>53930.583464052288</v>
      </c>
      <c r="S24" s="97">
        <f t="shared" ref="S24" si="50">SUM(S25:S27)</f>
        <v>192644.32732026145</v>
      </c>
      <c r="T24" s="97">
        <f t="shared" ref="T24" si="51">SUM(T25:T27)</f>
        <v>52259.92</v>
      </c>
      <c r="U24" s="97">
        <f t="shared" ref="U24" si="52">SUM(U25:U27)</f>
        <v>298834.83078431373</v>
      </c>
      <c r="V24" s="97">
        <f t="shared" ref="V24" si="53">SUM(V25:V27)</f>
        <v>27292.463464052285</v>
      </c>
      <c r="W24" s="97">
        <f t="shared" ref="W24" si="54">SUM(W25:W27)</f>
        <v>118051.91232026146</v>
      </c>
      <c r="X24" s="97">
        <f t="shared" ref="X24" si="55">SUM(X25:X27)</f>
        <v>26331.46</v>
      </c>
      <c r="Y24" s="97">
        <f t="shared" ref="Y24" si="56">SUM(Y25:Y27)</f>
        <v>171675.83578431373</v>
      </c>
      <c r="Z24" s="97">
        <f t="shared" ref="Z24" si="57">SUM(Z25:Z27)</f>
        <v>278094.55862745101</v>
      </c>
      <c r="AA24" s="97">
        <f t="shared" ref="AA24" si="58">SUM(AA25:AA27)</f>
        <v>156416.14362745098</v>
      </c>
      <c r="AC24" s="97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3" customFormat="1" ht="24.9" customHeight="1">
      <c r="A25" s="14"/>
      <c r="B25" s="79" t="s">
        <v>41</v>
      </c>
      <c r="C25" s="141">
        <v>3508</v>
      </c>
      <c r="D25" s="141">
        <v>199606</v>
      </c>
      <c r="E25" s="141">
        <v>0</v>
      </c>
      <c r="F25" s="141">
        <v>203114</v>
      </c>
      <c r="G25" s="141">
        <v>37870</v>
      </c>
      <c r="H25" s="142">
        <v>423931</v>
      </c>
      <c r="I25" s="141">
        <v>595786.16666666709</v>
      </c>
      <c r="J25" s="143">
        <v>0</v>
      </c>
      <c r="K25" s="141">
        <v>35642.833333333358</v>
      </c>
      <c r="L25" s="141">
        <v>560143.33333333372</v>
      </c>
      <c r="M25" s="141">
        <v>0</v>
      </c>
      <c r="N25" s="141">
        <v>595786.16666666709</v>
      </c>
      <c r="O25" s="141">
        <v>0</v>
      </c>
      <c r="P25" s="142">
        <v>556546.71543994336</v>
      </c>
      <c r="Q25" s="144">
        <v>556546.71543994336</v>
      </c>
      <c r="R25" s="140">
        <v>594.34346405228791</v>
      </c>
      <c r="S25" s="140">
        <v>42308.577320261466</v>
      </c>
      <c r="T25" s="140">
        <v>0</v>
      </c>
      <c r="U25" s="140">
        <v>42902.920784313756</v>
      </c>
      <c r="V25" s="141">
        <v>594.34346405228791</v>
      </c>
      <c r="W25" s="141">
        <v>42308.577320261466</v>
      </c>
      <c r="X25" s="141">
        <v>0</v>
      </c>
      <c r="Y25" s="140">
        <v>42902.920784313756</v>
      </c>
      <c r="Z25" s="141">
        <v>32374.278627451</v>
      </c>
      <c r="AA25" s="141">
        <v>32374.278627451</v>
      </c>
      <c r="AB25" s="5"/>
      <c r="AC25" s="137"/>
      <c r="AD25" s="138"/>
      <c r="AE25" s="138"/>
      <c r="AF25" s="138"/>
      <c r="AG25" s="138"/>
      <c r="AH25" s="138"/>
      <c r="AI25" s="138"/>
      <c r="AJ25" s="138"/>
      <c r="AK25" s="138"/>
      <c r="AL25" s="139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" customHeight="1">
      <c r="A26" s="11"/>
      <c r="B26" s="81" t="s">
        <v>3</v>
      </c>
      <c r="C26" s="25">
        <v>231</v>
      </c>
      <c r="D26" s="25">
        <v>1209</v>
      </c>
      <c r="E26" s="25">
        <v>298</v>
      </c>
      <c r="F26" s="25">
        <v>1738</v>
      </c>
      <c r="G26" s="25">
        <v>2180</v>
      </c>
      <c r="H26" s="26">
        <v>3432</v>
      </c>
      <c r="I26" s="25">
        <v>289900.66000000085</v>
      </c>
      <c r="J26" s="25">
        <v>143676.79000000044</v>
      </c>
      <c r="K26" s="25">
        <v>24829.429999999986</v>
      </c>
      <c r="L26" s="25">
        <v>169690.82999999975</v>
      </c>
      <c r="M26" s="25">
        <v>20530</v>
      </c>
      <c r="N26" s="25">
        <v>215050.25999999975</v>
      </c>
      <c r="O26" s="141">
        <v>104728.79999999984</v>
      </c>
      <c r="P26" s="54">
        <v>162388.86557577029</v>
      </c>
      <c r="Q26" s="55">
        <v>83909.151621369791</v>
      </c>
      <c r="R26" s="124">
        <v>53336.24</v>
      </c>
      <c r="S26" s="124">
        <v>150335.75</v>
      </c>
      <c r="T26" s="124">
        <v>52259.92</v>
      </c>
      <c r="U26" s="124">
        <v>255931.90999999997</v>
      </c>
      <c r="V26" s="35">
        <v>26698.12</v>
      </c>
      <c r="W26" s="35">
        <v>75743.334999999992</v>
      </c>
      <c r="X26" s="35">
        <v>26331.46</v>
      </c>
      <c r="Y26" s="35">
        <v>128772.91499999998</v>
      </c>
      <c r="Z26" s="27">
        <v>245720.28000000003</v>
      </c>
      <c r="AA26" s="27">
        <v>124041.86499999998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" customHeight="1" thickBot="1">
      <c r="A27" s="13"/>
      <c r="B27" s="18" t="s">
        <v>42</v>
      </c>
      <c r="C27" s="82">
        <v>0</v>
      </c>
      <c r="D27" s="82">
        <v>0</v>
      </c>
      <c r="E27" s="82">
        <v>0</v>
      </c>
      <c r="F27" s="82">
        <v>0</v>
      </c>
      <c r="G27" s="82">
        <v>2</v>
      </c>
      <c r="H27" s="60"/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141">
        <v>0</v>
      </c>
      <c r="P27" s="83">
        <v>1610.5350274795001</v>
      </c>
      <c r="Q27" s="131">
        <v>201.29187847949993</v>
      </c>
      <c r="R27" s="125">
        <v>0</v>
      </c>
      <c r="S27" s="125">
        <v>0</v>
      </c>
      <c r="T27" s="125">
        <v>0</v>
      </c>
      <c r="U27" s="125">
        <v>0</v>
      </c>
      <c r="V27" s="82">
        <v>0</v>
      </c>
      <c r="W27" s="82">
        <v>0</v>
      </c>
      <c r="X27" s="82">
        <v>0</v>
      </c>
      <c r="Y27" s="82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14"/>
      <c r="I28" s="3"/>
      <c r="J28" s="3"/>
      <c r="K28" s="3"/>
      <c r="L28" s="3"/>
      <c r="M28" s="3"/>
      <c r="N28" s="3"/>
      <c r="O28" s="3"/>
      <c r="P28" s="3"/>
      <c r="Q28" s="3"/>
      <c r="R28" s="113">
        <v>0</v>
      </c>
      <c r="S28" s="113">
        <v>0</v>
      </c>
      <c r="T28" s="113">
        <v>0</v>
      </c>
      <c r="U28" s="11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C28" s="97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" customHeight="1" thickBot="1">
      <c r="A29" s="15" t="s">
        <v>44</v>
      </c>
      <c r="B29" s="19" t="s">
        <v>12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14"/>
      <c r="I29" s="19">
        <v>0</v>
      </c>
      <c r="J29" s="19">
        <v>0</v>
      </c>
      <c r="K29" s="19">
        <v>-605942.22</v>
      </c>
      <c r="L29" s="19">
        <v>0</v>
      </c>
      <c r="M29" s="19">
        <v>0</v>
      </c>
      <c r="N29" s="19">
        <v>-605942.22</v>
      </c>
      <c r="O29" s="19">
        <v>-605942.22</v>
      </c>
      <c r="P29" s="19">
        <v>112057.77890110388</v>
      </c>
      <c r="Q29" s="19">
        <v>0</v>
      </c>
      <c r="R29" s="126">
        <v>0</v>
      </c>
      <c r="S29" s="126">
        <v>0</v>
      </c>
      <c r="T29" s="126">
        <v>0</v>
      </c>
      <c r="U29" s="126">
        <v>0</v>
      </c>
      <c r="V29" s="19">
        <v>0</v>
      </c>
      <c r="W29" s="19">
        <v>0</v>
      </c>
      <c r="X29" s="19">
        <v>0</v>
      </c>
      <c r="Y29" s="19">
        <v>0</v>
      </c>
      <c r="Z29" s="100">
        <v>0</v>
      </c>
      <c r="AA29" s="100">
        <v>0</v>
      </c>
      <c r="AC29" s="97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6.6" thickBot="1">
      <c r="A30" s="9" t="s">
        <v>45</v>
      </c>
      <c r="B30" s="3" t="s">
        <v>46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114"/>
      <c r="I30" s="97">
        <v>0</v>
      </c>
      <c r="J30" s="97">
        <v>0</v>
      </c>
      <c r="K30" s="97">
        <v>-659206.07999999996</v>
      </c>
      <c r="L30" s="97">
        <v>0</v>
      </c>
      <c r="M30" s="97">
        <v>0</v>
      </c>
      <c r="N30" s="97">
        <v>-659206.07999999996</v>
      </c>
      <c r="O30" s="97">
        <v>-659206.07999999996</v>
      </c>
      <c r="P30" s="97">
        <v>121907.93098901026</v>
      </c>
      <c r="Q30" s="97">
        <v>0</v>
      </c>
      <c r="R30" s="97">
        <v>0</v>
      </c>
      <c r="S30" s="97">
        <v>0</v>
      </c>
      <c r="T30" s="97">
        <v>0</v>
      </c>
      <c r="U30" s="97">
        <v>0</v>
      </c>
      <c r="V30" s="97">
        <v>0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C30" s="97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27.6">
      <c r="A31" s="101"/>
      <c r="B31" s="102" t="s">
        <v>47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4"/>
      <c r="I31" s="103">
        <v>0</v>
      </c>
      <c r="J31" s="103">
        <v>0</v>
      </c>
      <c r="K31" s="103">
        <v>-659206.07999999996</v>
      </c>
      <c r="L31" s="103">
        <v>0</v>
      </c>
      <c r="M31" s="103">
        <v>0</v>
      </c>
      <c r="N31" s="103">
        <v>-659206.07999999996</v>
      </c>
      <c r="O31" s="103">
        <v>-659206.07999999996</v>
      </c>
      <c r="P31" s="105">
        <v>121907.93098901026</v>
      </c>
      <c r="Q31" s="132">
        <v>0</v>
      </c>
      <c r="R31" s="127">
        <v>0</v>
      </c>
      <c r="S31" s="127">
        <v>0</v>
      </c>
      <c r="T31" s="127">
        <v>0</v>
      </c>
      <c r="U31" s="127">
        <v>0</v>
      </c>
      <c r="V31" s="105">
        <v>0</v>
      </c>
      <c r="W31" s="105">
        <v>0</v>
      </c>
      <c r="X31" s="105">
        <v>0</v>
      </c>
      <c r="Y31" s="105">
        <v>0</v>
      </c>
      <c r="Z31" s="106">
        <v>0</v>
      </c>
      <c r="AA31" s="106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2" thickBot="1">
      <c r="A32" s="107"/>
      <c r="B32" s="108" t="s">
        <v>48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10"/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11">
        <v>0</v>
      </c>
      <c r="Q32" s="133">
        <v>0</v>
      </c>
      <c r="R32" s="128">
        <v>0</v>
      </c>
      <c r="S32" s="128">
        <v>0</v>
      </c>
      <c r="T32" s="128">
        <v>0</v>
      </c>
      <c r="U32" s="128">
        <v>0</v>
      </c>
      <c r="V32" s="111">
        <v>0</v>
      </c>
      <c r="W32" s="111">
        <v>0</v>
      </c>
      <c r="X32" s="111">
        <v>0</v>
      </c>
      <c r="Y32" s="111">
        <v>0</v>
      </c>
      <c r="Z32" s="112">
        <v>0</v>
      </c>
      <c r="AA32" s="11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4.6" thickBot="1">
      <c r="A33" s="9" t="s">
        <v>49</v>
      </c>
      <c r="B33" s="3" t="s">
        <v>13</v>
      </c>
      <c r="C33" s="97">
        <v>0</v>
      </c>
      <c r="D33" s="3">
        <v>0</v>
      </c>
      <c r="E33" s="3">
        <v>0</v>
      </c>
      <c r="F33" s="3">
        <v>0</v>
      </c>
      <c r="G33" s="3">
        <v>0</v>
      </c>
      <c r="H33" s="114"/>
      <c r="I33" s="113">
        <v>0</v>
      </c>
      <c r="J33" s="3">
        <v>0</v>
      </c>
      <c r="K33" s="3"/>
      <c r="L33" s="3"/>
      <c r="M33" s="3"/>
      <c r="N33" s="3"/>
      <c r="O33" s="3"/>
      <c r="P33" s="3"/>
      <c r="Q33" s="3"/>
      <c r="R33" s="113"/>
      <c r="S33" s="113"/>
      <c r="T33" s="113"/>
      <c r="U33" s="113"/>
      <c r="V33" s="3"/>
      <c r="W33" s="3"/>
      <c r="X33" s="3"/>
      <c r="Y33" s="3">
        <v>0</v>
      </c>
      <c r="Z33" s="3">
        <v>0</v>
      </c>
      <c r="AA33" s="3">
        <v>0</v>
      </c>
      <c r="AC33" s="97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6.6" thickBot="1">
      <c r="A34" s="9" t="s">
        <v>50</v>
      </c>
      <c r="B34" s="3" t="s">
        <v>14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14"/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C34" s="97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7.6">
      <c r="A35" s="14"/>
      <c r="B35" s="7" t="s">
        <v>51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22"/>
      <c r="I35" s="30">
        <v>0</v>
      </c>
      <c r="J35" s="30">
        <v>0</v>
      </c>
      <c r="K35" s="30"/>
      <c r="L35" s="30"/>
      <c r="M35" s="30"/>
      <c r="N35" s="30"/>
      <c r="O35" s="30"/>
      <c r="P35" s="44"/>
      <c r="Q35" s="45"/>
      <c r="R35" s="129">
        <v>0</v>
      </c>
      <c r="S35" s="129">
        <v>0</v>
      </c>
      <c r="T35" s="129">
        <v>0</v>
      </c>
      <c r="U35" s="129">
        <v>0</v>
      </c>
      <c r="V35" s="24">
        <v>0</v>
      </c>
      <c r="W35" s="24">
        <v>0</v>
      </c>
      <c r="X35" s="24">
        <v>0</v>
      </c>
      <c r="Y35" s="24">
        <v>0</v>
      </c>
      <c r="Z35" s="26">
        <v>0</v>
      </c>
      <c r="AA35" s="26">
        <v>0</v>
      </c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2" thickBot="1">
      <c r="A36" s="12"/>
      <c r="B36" s="18" t="s">
        <v>52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3"/>
      <c r="I36" s="24">
        <v>0</v>
      </c>
      <c r="J36" s="24">
        <v>0</v>
      </c>
      <c r="K36" s="24"/>
      <c r="L36" s="24"/>
      <c r="M36" s="24"/>
      <c r="N36" s="24"/>
      <c r="O36" s="24"/>
      <c r="P36" s="60"/>
      <c r="Q36" s="61"/>
      <c r="R36" s="123">
        <v>0</v>
      </c>
      <c r="S36" s="123">
        <v>0</v>
      </c>
      <c r="T36" s="123">
        <v>0</v>
      </c>
      <c r="U36" s="123">
        <v>0</v>
      </c>
      <c r="V36" s="24">
        <v>0</v>
      </c>
      <c r="W36" s="24">
        <v>0</v>
      </c>
      <c r="X36" s="24">
        <v>0</v>
      </c>
      <c r="Y36" s="24">
        <v>0</v>
      </c>
      <c r="Z36" s="26">
        <v>0</v>
      </c>
      <c r="AA36" s="26">
        <v>0</v>
      </c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" thickBot="1">
      <c r="A37" s="9" t="s">
        <v>53</v>
      </c>
      <c r="B37" s="3" t="s">
        <v>5</v>
      </c>
      <c r="C37" s="97">
        <v>320</v>
      </c>
      <c r="D37" s="3">
        <v>2</v>
      </c>
      <c r="E37" s="3">
        <v>0</v>
      </c>
      <c r="F37" s="3">
        <v>322</v>
      </c>
      <c r="G37" s="3">
        <v>86</v>
      </c>
      <c r="H37" s="114"/>
      <c r="I37" s="113">
        <v>122419.68999999994</v>
      </c>
      <c r="J37" s="3">
        <v>107117.40000000007</v>
      </c>
      <c r="K37" s="3">
        <v>121714.68999999993</v>
      </c>
      <c r="L37" s="3">
        <v>705</v>
      </c>
      <c r="M37" s="3">
        <v>0</v>
      </c>
      <c r="N37" s="3">
        <v>122419.68999999993</v>
      </c>
      <c r="O37" s="3">
        <v>107117.40000000007</v>
      </c>
      <c r="P37" s="3">
        <v>124521.47432307244</v>
      </c>
      <c r="Q37" s="3">
        <v>16305.142447172373</v>
      </c>
      <c r="R37" s="113">
        <v>0</v>
      </c>
      <c r="S37" s="113">
        <v>0</v>
      </c>
      <c r="T37" s="113">
        <v>0</v>
      </c>
      <c r="U37" s="11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C37" s="97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4.6" thickBot="1">
      <c r="A38" s="9" t="s">
        <v>54</v>
      </c>
      <c r="B38" s="3" t="s">
        <v>55</v>
      </c>
      <c r="C38" s="97">
        <v>530</v>
      </c>
      <c r="D38" s="3">
        <v>3500</v>
      </c>
      <c r="E38" s="3">
        <v>271</v>
      </c>
      <c r="F38" s="3">
        <v>4301</v>
      </c>
      <c r="G38" s="3">
        <v>4523</v>
      </c>
      <c r="H38" s="114"/>
      <c r="I38" s="113">
        <v>2690249.47</v>
      </c>
      <c r="J38" s="3">
        <v>1777864.725043199</v>
      </c>
      <c r="K38" s="3">
        <v>287814.14999999997</v>
      </c>
      <c r="L38" s="3">
        <v>2221295.8399999952</v>
      </c>
      <c r="M38" s="3">
        <v>101262.62000000013</v>
      </c>
      <c r="N38" s="3">
        <v>2610372.6099999952</v>
      </c>
      <c r="O38" s="3">
        <v>1751711.5860431995</v>
      </c>
      <c r="P38" s="3">
        <v>1026998.2172441343</v>
      </c>
      <c r="Q38" s="3">
        <v>358456.17184904683</v>
      </c>
      <c r="R38" s="113">
        <v>15900.220000000001</v>
      </c>
      <c r="S38" s="113">
        <v>100624.51999999999</v>
      </c>
      <c r="T38" s="113">
        <v>800</v>
      </c>
      <c r="U38" s="113">
        <v>117324.73999999999</v>
      </c>
      <c r="V38" s="3">
        <v>4633.6749999999993</v>
      </c>
      <c r="W38" s="3">
        <v>36880.409999999996</v>
      </c>
      <c r="X38" s="3">
        <v>240</v>
      </c>
      <c r="Y38" s="3">
        <v>41754.084999999992</v>
      </c>
      <c r="Z38" s="3">
        <v>633838.5500000004</v>
      </c>
      <c r="AA38" s="3">
        <v>206087.18946299993</v>
      </c>
      <c r="AC38" s="97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 thickBot="1">
      <c r="A39" s="9" t="s">
        <v>56</v>
      </c>
      <c r="B39" s="3" t="s">
        <v>6</v>
      </c>
      <c r="C39" s="97">
        <v>1</v>
      </c>
      <c r="D39" s="3">
        <v>0</v>
      </c>
      <c r="E39" s="3">
        <v>0</v>
      </c>
      <c r="F39" s="3">
        <v>1</v>
      </c>
      <c r="G39" s="3">
        <v>1</v>
      </c>
      <c r="H39" s="114"/>
      <c r="I39" s="113">
        <v>1074.17</v>
      </c>
      <c r="J39" s="3">
        <v>0</v>
      </c>
      <c r="K39" s="3">
        <v>1074.17</v>
      </c>
      <c r="L39" s="3">
        <v>0</v>
      </c>
      <c r="M39" s="3">
        <v>0</v>
      </c>
      <c r="N39" s="3">
        <v>1074.17</v>
      </c>
      <c r="O39" s="3">
        <v>0</v>
      </c>
      <c r="P39" s="3">
        <v>5.9100000000000819</v>
      </c>
      <c r="Q39" s="3">
        <v>5.9100000000000819</v>
      </c>
      <c r="R39" s="113"/>
      <c r="S39" s="113"/>
      <c r="T39" s="113"/>
      <c r="U39" s="113"/>
      <c r="V39" s="3"/>
      <c r="W39" s="3"/>
      <c r="X39" s="3"/>
      <c r="Y39" s="3"/>
      <c r="Z39" s="3"/>
      <c r="AA39" s="3"/>
      <c r="AC39" s="97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" thickBot="1">
      <c r="A40" s="9" t="s">
        <v>57</v>
      </c>
      <c r="B40" s="3" t="s">
        <v>7</v>
      </c>
      <c r="C40" s="97">
        <f>SUM(C41:C43)</f>
        <v>104</v>
      </c>
      <c r="D40" s="97">
        <f t="shared" ref="D40:I40" si="59">SUM(D41:D43)</f>
        <v>0</v>
      </c>
      <c r="E40" s="97">
        <f t="shared" si="59"/>
        <v>0</v>
      </c>
      <c r="F40" s="97">
        <f t="shared" si="59"/>
        <v>104</v>
      </c>
      <c r="G40" s="97">
        <f t="shared" si="59"/>
        <v>160</v>
      </c>
      <c r="H40" s="114"/>
      <c r="I40" s="97">
        <f t="shared" si="59"/>
        <v>70558</v>
      </c>
      <c r="J40" s="97">
        <f t="shared" ref="J40" si="60">SUM(J41:J43)</f>
        <v>27393.21</v>
      </c>
      <c r="K40" s="97">
        <f t="shared" ref="K40" si="61">SUM(K41:K43)</f>
        <v>70558</v>
      </c>
      <c r="L40" s="97">
        <f t="shared" ref="L40" si="62">SUM(L41:L43)</f>
        <v>0</v>
      </c>
      <c r="M40" s="97">
        <f t="shared" ref="M40" si="63">SUM(M41:M43)</f>
        <v>0</v>
      </c>
      <c r="N40" s="97">
        <f t="shared" ref="N40" si="64">SUM(N41:N43)</f>
        <v>70558</v>
      </c>
      <c r="O40" s="97">
        <f t="shared" ref="O40" si="65">SUM(O41:O43)</f>
        <v>27393.21</v>
      </c>
      <c r="P40" s="97">
        <f t="shared" ref="P40" si="66">SUM(P41:P43)</f>
        <v>106491.1544907878</v>
      </c>
      <c r="Q40" s="97">
        <f t="shared" ref="Q40" si="67">SUM(Q41:Q43)</f>
        <v>66163.521468487816</v>
      </c>
      <c r="R40" s="97">
        <f t="shared" ref="R40" si="68">SUM(R41:R43)</f>
        <v>64802.43</v>
      </c>
      <c r="S40" s="97">
        <f t="shared" ref="S40" si="69">SUM(S41:S43)</f>
        <v>0</v>
      </c>
      <c r="T40" s="97">
        <f t="shared" ref="T40" si="70">SUM(T41:T43)</f>
        <v>0</v>
      </c>
      <c r="U40" s="97">
        <f t="shared" ref="U40" si="71">SUM(U41:U43)</f>
        <v>64802.43</v>
      </c>
      <c r="V40" s="97">
        <f t="shared" ref="V40" si="72">SUM(V41:V43)</f>
        <v>32401.215</v>
      </c>
      <c r="W40" s="97">
        <f t="shared" ref="W40" si="73">SUM(W41:W43)</f>
        <v>0</v>
      </c>
      <c r="X40" s="97">
        <f t="shared" ref="X40" si="74">SUM(X41:X43)</f>
        <v>0</v>
      </c>
      <c r="Y40" s="97">
        <f t="shared" ref="Y40" si="75">SUM(Y41:Y43)</f>
        <v>32401.215</v>
      </c>
      <c r="Z40" s="97">
        <f t="shared" ref="Z40" si="76">SUM(Z41:Z43)</f>
        <v>45792.159999999807</v>
      </c>
      <c r="AA40" s="97">
        <f t="shared" ref="AA40" si="77">SUM(AA41:AA43)</f>
        <v>22896.084999999675</v>
      </c>
      <c r="AC40" s="97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27.6">
      <c r="A41" s="10"/>
      <c r="B41" s="84" t="s">
        <v>58</v>
      </c>
      <c r="C41" s="86">
        <v>1</v>
      </c>
      <c r="D41" s="86">
        <v>0</v>
      </c>
      <c r="E41" s="86">
        <v>0</v>
      </c>
      <c r="F41" s="86">
        <v>1</v>
      </c>
      <c r="G41" s="86">
        <v>1</v>
      </c>
      <c r="H41" s="88"/>
      <c r="I41" s="86">
        <v>8000</v>
      </c>
      <c r="J41" s="86">
        <v>4000</v>
      </c>
      <c r="K41" s="86">
        <v>8000</v>
      </c>
      <c r="L41" s="86">
        <v>0</v>
      </c>
      <c r="M41" s="86">
        <v>0</v>
      </c>
      <c r="N41" s="86">
        <v>8000</v>
      </c>
      <c r="O41" s="86">
        <v>4000</v>
      </c>
      <c r="P41" s="87">
        <v>1973.0556164320005</v>
      </c>
      <c r="Q41" s="134">
        <v>822.54821093200053</v>
      </c>
      <c r="R41" s="130">
        <v>0</v>
      </c>
      <c r="S41" s="130">
        <v>0</v>
      </c>
      <c r="T41" s="130">
        <v>0</v>
      </c>
      <c r="U41" s="130">
        <v>0</v>
      </c>
      <c r="V41" s="89">
        <v>0</v>
      </c>
      <c r="W41" s="89">
        <v>0</v>
      </c>
      <c r="X41" s="89">
        <v>0</v>
      </c>
      <c r="Y41" s="89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27.6">
      <c r="A42" s="11"/>
      <c r="B42" s="81" t="s">
        <v>59</v>
      </c>
      <c r="C42" s="25">
        <v>99</v>
      </c>
      <c r="D42" s="25">
        <v>0</v>
      </c>
      <c r="E42" s="25">
        <v>0</v>
      </c>
      <c r="F42" s="25">
        <v>99</v>
      </c>
      <c r="G42" s="25">
        <v>154</v>
      </c>
      <c r="H42" s="88"/>
      <c r="I42" s="25">
        <v>56398</v>
      </c>
      <c r="J42" s="25">
        <v>20517.039999999997</v>
      </c>
      <c r="K42" s="25">
        <v>56398</v>
      </c>
      <c r="L42" s="25">
        <v>0</v>
      </c>
      <c r="M42" s="25">
        <v>0</v>
      </c>
      <c r="N42" s="25">
        <v>56398</v>
      </c>
      <c r="O42" s="25">
        <v>20517.039999999997</v>
      </c>
      <c r="P42" s="54">
        <v>97570.183568045104</v>
      </c>
      <c r="Q42" s="55">
        <v>61630.464696345116</v>
      </c>
      <c r="R42" s="124">
        <v>31802.43</v>
      </c>
      <c r="S42" s="124">
        <v>0</v>
      </c>
      <c r="T42" s="124">
        <v>0</v>
      </c>
      <c r="U42" s="124">
        <v>31802.43</v>
      </c>
      <c r="V42" s="89">
        <v>15901.215</v>
      </c>
      <c r="W42" s="89">
        <v>0</v>
      </c>
      <c r="X42" s="89">
        <v>0</v>
      </c>
      <c r="Y42" s="89">
        <v>15901.215</v>
      </c>
      <c r="Z42" s="27">
        <v>12792.159999999807</v>
      </c>
      <c r="AA42" s="27">
        <v>6396.0849999996753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" thickBot="1">
      <c r="A43" s="12"/>
      <c r="B43" s="85" t="s">
        <v>60</v>
      </c>
      <c r="C43" s="27">
        <v>4</v>
      </c>
      <c r="D43" s="27">
        <v>0</v>
      </c>
      <c r="E43" s="27">
        <v>0</v>
      </c>
      <c r="F43" s="27">
        <v>4</v>
      </c>
      <c r="G43" s="27">
        <v>5</v>
      </c>
      <c r="H43" s="88"/>
      <c r="I43" s="27">
        <v>6160</v>
      </c>
      <c r="J43" s="27">
        <v>2876.17</v>
      </c>
      <c r="K43" s="27">
        <v>6160</v>
      </c>
      <c r="L43" s="27">
        <v>0</v>
      </c>
      <c r="M43" s="27">
        <v>0</v>
      </c>
      <c r="N43" s="27">
        <v>6160</v>
      </c>
      <c r="O43" s="27">
        <v>2876.17</v>
      </c>
      <c r="P43" s="38">
        <v>6947.9153063106996</v>
      </c>
      <c r="Q43" s="39">
        <v>3710.5085612107</v>
      </c>
      <c r="R43" s="120">
        <v>33000</v>
      </c>
      <c r="S43" s="120">
        <v>0</v>
      </c>
      <c r="T43" s="120">
        <v>0</v>
      </c>
      <c r="U43" s="120">
        <v>33000</v>
      </c>
      <c r="V43" s="89">
        <v>16500</v>
      </c>
      <c r="W43" s="89">
        <v>0</v>
      </c>
      <c r="X43" s="89">
        <v>0</v>
      </c>
      <c r="Y43" s="89">
        <v>16500</v>
      </c>
      <c r="Z43" s="89">
        <v>33000</v>
      </c>
      <c r="AA43" s="89">
        <v>16500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14"/>
      <c r="I44" s="3"/>
      <c r="J44" s="3"/>
      <c r="K44" s="3"/>
      <c r="L44" s="3"/>
      <c r="M44" s="3"/>
      <c r="N44" s="3"/>
      <c r="O44" s="3"/>
      <c r="P44" s="3"/>
      <c r="Q44" s="3"/>
      <c r="R44" s="113"/>
      <c r="S44" s="113"/>
      <c r="T44" s="113"/>
      <c r="U44" s="113"/>
      <c r="V44" s="3"/>
      <c r="W44" s="3"/>
      <c r="X44" s="3"/>
      <c r="Y44" s="3"/>
      <c r="Z44" s="29"/>
      <c r="AA44" s="29"/>
      <c r="AC44" s="97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6.6" thickBot="1">
      <c r="A45" s="9" t="s">
        <v>62</v>
      </c>
      <c r="B45" s="3" t="s">
        <v>63</v>
      </c>
      <c r="C45" s="97">
        <f>SUM(C46:C48)</f>
        <v>448</v>
      </c>
      <c r="D45" s="97">
        <f t="shared" ref="D45:I45" si="78">SUM(D46:D48)</f>
        <v>411</v>
      </c>
      <c r="E45" s="97">
        <f t="shared" si="78"/>
        <v>0</v>
      </c>
      <c r="F45" s="97">
        <f t="shared" si="78"/>
        <v>859</v>
      </c>
      <c r="G45" s="97">
        <f t="shared" si="78"/>
        <v>2250</v>
      </c>
      <c r="H45" s="114"/>
      <c r="I45" s="97">
        <f t="shared" si="78"/>
        <v>327150.14000000007</v>
      </c>
      <c r="J45" s="97">
        <f t="shared" ref="J45" si="79">SUM(J46:J48)</f>
        <v>172550.67</v>
      </c>
      <c r="K45" s="97">
        <f t="shared" ref="K45" si="80">SUM(K46:K48)</f>
        <v>264115.43999999994</v>
      </c>
      <c r="L45" s="97">
        <f t="shared" ref="L45" si="81">SUM(L46:L48)</f>
        <v>52329.66</v>
      </c>
      <c r="M45" s="97">
        <f t="shared" ref="M45" si="82">SUM(M46:M48)</f>
        <v>0</v>
      </c>
      <c r="N45" s="97">
        <f t="shared" ref="N45" si="83">SUM(N46:N48)</f>
        <v>316445.09999999998</v>
      </c>
      <c r="O45" s="97">
        <f t="shared" ref="O45" si="84">SUM(O46:O48)</f>
        <v>172550.67</v>
      </c>
      <c r="P45" s="97">
        <f t="shared" ref="P45" si="85">SUM(P46:P48)</f>
        <v>285680.34712934843</v>
      </c>
      <c r="Q45" s="97">
        <f t="shared" ref="Q45" si="86">SUM(Q46:Q48)</f>
        <v>191829.64849334839</v>
      </c>
      <c r="R45" s="97">
        <f t="shared" ref="R45" si="87">SUM(R46:R48)</f>
        <v>27539.77</v>
      </c>
      <c r="S45" s="97">
        <f t="shared" ref="S45" si="88">SUM(S46:S48)</f>
        <v>0</v>
      </c>
      <c r="T45" s="97">
        <f t="shared" ref="T45" si="89">SUM(T46:T48)</f>
        <v>0</v>
      </c>
      <c r="U45" s="97">
        <f t="shared" ref="U45" si="90">SUM(U46:U48)</f>
        <v>27539.77</v>
      </c>
      <c r="V45" s="97">
        <f t="shared" ref="V45" si="91">SUM(V46:V48)</f>
        <v>25163.954000000002</v>
      </c>
      <c r="W45" s="97">
        <f t="shared" ref="W45" si="92">SUM(W46:W48)</f>
        <v>0</v>
      </c>
      <c r="X45" s="97">
        <f t="shared" ref="X45" si="93">SUM(X46:X48)</f>
        <v>0</v>
      </c>
      <c r="Y45" s="97">
        <f t="shared" ref="Y45" si="94">SUM(Y46:Y48)</f>
        <v>25163.954000000002</v>
      </c>
      <c r="Z45" s="97">
        <f t="shared" ref="Z45" si="95">SUM(Z46:Z48)</f>
        <v>77567.33</v>
      </c>
      <c r="AA45" s="97">
        <f t="shared" ref="AA45" si="96">SUM(AA46:AA48)</f>
        <v>39169.466</v>
      </c>
      <c r="AC45" s="97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 ht="14.4">
      <c r="A46" s="10"/>
      <c r="B46" s="90" t="s">
        <v>64</v>
      </c>
      <c r="C46" s="25">
        <v>33</v>
      </c>
      <c r="D46" s="25">
        <v>293</v>
      </c>
      <c r="E46" s="25">
        <v>0</v>
      </c>
      <c r="F46" s="25">
        <v>326</v>
      </c>
      <c r="G46" s="25">
        <v>1528</v>
      </c>
      <c r="H46" s="88"/>
      <c r="I46" s="25">
        <v>113288.52000000002</v>
      </c>
      <c r="J46" s="25">
        <v>6867.24</v>
      </c>
      <c r="K46" s="25">
        <v>68187.400000000023</v>
      </c>
      <c r="L46" s="25">
        <v>38690.840000000004</v>
      </c>
      <c r="M46" s="25">
        <v>0</v>
      </c>
      <c r="N46" s="25">
        <v>106878.24000000002</v>
      </c>
      <c r="O46" s="25">
        <v>6867.24</v>
      </c>
      <c r="P46" s="54">
        <v>161120.09949663386</v>
      </c>
      <c r="Q46" s="147">
        <v>153192.71994563387</v>
      </c>
      <c r="R46" s="120">
        <v>27539.77</v>
      </c>
      <c r="S46" s="120">
        <v>0</v>
      </c>
      <c r="T46" s="120">
        <v>0</v>
      </c>
      <c r="U46" s="120">
        <v>27539.77</v>
      </c>
      <c r="V46" s="89">
        <v>25163.954000000002</v>
      </c>
      <c r="W46" s="89">
        <v>0</v>
      </c>
      <c r="X46" s="89">
        <v>0</v>
      </c>
      <c r="Y46" s="89">
        <v>25163.954000000002</v>
      </c>
      <c r="Z46" s="27">
        <v>61567.33</v>
      </c>
      <c r="AA46" s="27">
        <v>23169.466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 ht="14.4">
      <c r="A47" s="11"/>
      <c r="B47" s="91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8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44">
        <v>0</v>
      </c>
      <c r="R47" s="120">
        <v>0</v>
      </c>
      <c r="S47" s="120">
        <v>0</v>
      </c>
      <c r="T47" s="120">
        <v>0</v>
      </c>
      <c r="U47" s="120">
        <v>0</v>
      </c>
      <c r="V47" s="89">
        <v>0</v>
      </c>
      <c r="W47" s="89">
        <v>0</v>
      </c>
      <c r="X47" s="89">
        <v>0</v>
      </c>
      <c r="Y47" s="89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" thickBot="1">
      <c r="A48" s="12"/>
      <c r="B48" s="92" t="s">
        <v>66</v>
      </c>
      <c r="C48" s="27">
        <v>415</v>
      </c>
      <c r="D48" s="27">
        <v>118</v>
      </c>
      <c r="E48" s="27">
        <v>0</v>
      </c>
      <c r="F48" s="27">
        <v>533</v>
      </c>
      <c r="G48" s="27">
        <v>722</v>
      </c>
      <c r="H48" s="88"/>
      <c r="I48" s="27">
        <v>213861.62000000005</v>
      </c>
      <c r="J48" s="27">
        <v>165683.43000000002</v>
      </c>
      <c r="K48" s="27">
        <v>195928.03999999995</v>
      </c>
      <c r="L48" s="27">
        <v>13638.819999999998</v>
      </c>
      <c r="M48" s="27">
        <v>0</v>
      </c>
      <c r="N48" s="27">
        <v>209566.85999999996</v>
      </c>
      <c r="O48" s="27">
        <v>165683.43000000002</v>
      </c>
      <c r="P48" s="38">
        <v>124560.24763271454</v>
      </c>
      <c r="Q48" s="144">
        <v>38636.928547714531</v>
      </c>
      <c r="R48" s="120">
        <v>0</v>
      </c>
      <c r="S48" s="120">
        <v>0</v>
      </c>
      <c r="T48" s="120">
        <v>0</v>
      </c>
      <c r="U48" s="120">
        <v>0</v>
      </c>
      <c r="V48" s="89">
        <v>0</v>
      </c>
      <c r="W48" s="89">
        <v>0</v>
      </c>
      <c r="X48" s="89">
        <v>0</v>
      </c>
      <c r="Y48" s="89">
        <v>0</v>
      </c>
      <c r="Z48" s="27">
        <v>16000</v>
      </c>
      <c r="AA48" s="27">
        <v>16000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" thickBot="1">
      <c r="A49" s="9" t="s">
        <v>67</v>
      </c>
      <c r="B49" s="3" t="s">
        <v>9</v>
      </c>
      <c r="C49" s="97"/>
      <c r="D49" s="3"/>
      <c r="E49" s="3"/>
      <c r="F49" s="3"/>
      <c r="G49" s="3"/>
      <c r="H49" s="114"/>
      <c r="I49" s="113"/>
      <c r="J49" s="3"/>
      <c r="K49" s="3"/>
      <c r="L49" s="3"/>
      <c r="M49" s="3"/>
      <c r="N49" s="3"/>
      <c r="O49" s="3"/>
      <c r="P49" s="3"/>
      <c r="Q49" s="3"/>
      <c r="R49" s="113"/>
      <c r="S49" s="113"/>
      <c r="T49" s="113"/>
      <c r="U49" s="113"/>
      <c r="V49" s="3"/>
      <c r="W49" s="3"/>
      <c r="X49" s="3"/>
      <c r="Y49" s="3"/>
      <c r="Z49" s="3"/>
      <c r="AA49" s="3"/>
      <c r="AC49" s="97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4.4" thickBot="1">
      <c r="A50" s="264" t="s">
        <v>68</v>
      </c>
      <c r="B50" s="265"/>
      <c r="C50" s="97">
        <f>C49+C45+C44+C40+C39+C38+C37+C34+C33+C30+C29+C28+C24+C21+C20+C17+C16+C11</f>
        <v>17902</v>
      </c>
      <c r="D50" s="97">
        <f t="shared" ref="D50:I50" si="97">D49+D45+D44+D40+D39+D38+D37+D34+D33+D30+D29+D28+D24+D21+D20+D17+D16+D11</f>
        <v>207145</v>
      </c>
      <c r="E50" s="97">
        <f t="shared" si="97"/>
        <v>3715</v>
      </c>
      <c r="F50" s="97">
        <f t="shared" si="97"/>
        <v>228762</v>
      </c>
      <c r="G50" s="97">
        <f t="shared" si="97"/>
        <v>77765</v>
      </c>
      <c r="H50" s="114">
        <v>0</v>
      </c>
      <c r="I50" s="97">
        <f t="shared" si="97"/>
        <v>7875806.9766666451</v>
      </c>
      <c r="J50" s="97">
        <f t="shared" ref="J50" si="98">J49+J45+J44+J40+J39+J38+J37+J34+J33+J30+J29+J28+J24+J21+J20+J17+J16+J11</f>
        <v>2967356.7350431988</v>
      </c>
      <c r="K50" s="97">
        <f t="shared" ref="K50" si="99">K49+K45+K44+K40+K39+K38+K37+K34+K33+K30+K29+K28+K24+K21+K20+K17+K16+K11</f>
        <v>756872.98333333537</v>
      </c>
      <c r="L50" s="97">
        <f t="shared" ref="L50" si="100">L49+L45+L44+L40+L39+L38+L37+L34+L33+L30+L29+L28+L24+L21+L20+L17+L16+L11</f>
        <v>3945137.5033333283</v>
      </c>
      <c r="M50" s="97">
        <f t="shared" ref="M50" si="101">M49+M45+M44+M40+M39+M38+M37+M34+M33+M30+M29+M28+M24+M21+M20+M17+M16+M11</f>
        <v>949153.93000000261</v>
      </c>
      <c r="N50" s="97">
        <f t="shared" ref="N50" si="102">N49+N45+N44+N40+N39+N38+N37+N34+N33+N30+N29+N28+N24+N21+N20+N17+N16+N11</f>
        <v>5651164.416666667</v>
      </c>
      <c r="O50" s="97">
        <f t="shared" ref="O50" si="103">O49+O45+O44+O40+O39+O38+O37+O34+O33+O30+O29+O28+O24+O21+O20+O17+O16+O11</f>
        <v>1405290.8960431996</v>
      </c>
      <c r="P50" s="97">
        <f t="shared" ref="P50" si="104">P49+P45+P44+P40+P39+P38+P37+P34+P33+P30+P29+P28+P24+P21+P20+P17+P16+P11</f>
        <v>5699979.6768668713</v>
      </c>
      <c r="Q50" s="97">
        <f t="shared" ref="Q50" si="105">Q49+Q45+Q44+Q40+Q39+Q38+Q37+Q34+Q33+Q30+Q29+Q28+Q24+Q21+Q20+Q17+Q16+Q11</f>
        <v>4071195.8517601704</v>
      </c>
      <c r="R50" s="97">
        <f t="shared" ref="R50" si="106">R49+R45+R44+R40+R39+R38+R37+R34+R33+R30+R29+R28+R24+R21+R20+R17+R16+R11</f>
        <v>1993517.4534640443</v>
      </c>
      <c r="S50" s="97">
        <f t="shared" ref="S50" si="107">S49+S45+S44+S40+S39+S38+S37+S34+S33+S30+S29+S28+S24+S21+S20+S17+S16+S11</f>
        <v>988819.28732026136</v>
      </c>
      <c r="T50" s="97">
        <f t="shared" ref="T50" si="108">T49+T45+T44+T40+T39+T38+T37+T34+T33+T30+T29+T28+T24+T21+T20+T17+T16+T11</f>
        <v>778494.66000000015</v>
      </c>
      <c r="U50" s="97">
        <f t="shared" ref="U50" si="109">U49+U45+U44+U40+U39+U38+U37+U34+U33+U30+U29+U28+U24+U21+U20+U17+U16+U11</f>
        <v>3760831.4007843062</v>
      </c>
      <c r="V50" s="97">
        <f t="shared" ref="V50" si="110">V49+V45+V44+V40+V39+V38+V37+V34+V33+V30+V29+V28+V24+V21+V20+V17+V16+V11</f>
        <v>1785169.3574640444</v>
      </c>
      <c r="W50" s="97">
        <f t="shared" ref="W50" si="111">W49+W45+W44+W40+W39+W38+W37+W34+W33+W30+W29+W28+W24+W21+W20+W17+W16+W11</f>
        <v>511102.94232026144</v>
      </c>
      <c r="X50" s="97">
        <f t="shared" ref="X50" si="112">X49+X45+X44+X40+X39+X38+X37+X34+X33+X30+X29+X28+X24+X21+X20+X17+X16+X11</f>
        <v>475473.85920000012</v>
      </c>
      <c r="Y50" s="97">
        <f t="shared" ref="Y50" si="113">Y49+Y45+Y44+Y40+Y39+Y38+Y37+Y34+Y33+Y30+Y29+Y28+Y24+Y21+Y20+Y17+Y16+Y11</f>
        <v>2771746.1589843058</v>
      </c>
      <c r="Z50" s="97">
        <f t="shared" ref="Z50" si="114">Z49+Z45+Z44+Z40+Z39+Z38+Z37+Z34+Z33+Z30+Z29+Z28+Z24+Z21+Z20+Z17+Z16+Z11</f>
        <v>3640549.4920004127</v>
      </c>
      <c r="AA50" s="97">
        <f t="shared" ref="AA50" si="115">AA49+AA45+AA44+AA40+AA39+AA38+AA37+AA34+AA33+AA30+AA29+AA28+AA24+AA21+AA20+AA17+AA16+AA11</f>
        <v>2667587.3016634122</v>
      </c>
      <c r="AC50" s="97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9" customFormat="1" ht="47.25" customHeight="1">
      <c r="A51" s="148"/>
      <c r="B51" s="14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</row>
    <row r="52" spans="1:38" s="117" customFormat="1">
      <c r="A52" s="115"/>
      <c r="B52" s="115"/>
      <c r="C52" s="115"/>
      <c r="D52" s="115"/>
      <c r="E52" s="115"/>
      <c r="F52" s="116"/>
      <c r="G52" s="115"/>
      <c r="H52" s="115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38">
      <c r="A53"/>
      <c r="B53"/>
      <c r="C53"/>
      <c r="D53"/>
      <c r="E53"/>
      <c r="F53" s="145"/>
      <c r="G53"/>
      <c r="H53"/>
      <c r="N53" s="65"/>
      <c r="Y53" s="65"/>
    </row>
    <row r="54" spans="1:38">
      <c r="A54"/>
      <c r="B54"/>
      <c r="C54"/>
      <c r="D54"/>
      <c r="E54"/>
      <c r="F54" s="146"/>
      <c r="G54"/>
      <c r="H54"/>
      <c r="N54" s="65"/>
      <c r="Y54" s="71"/>
    </row>
    <row r="55" spans="1:38">
      <c r="A55"/>
      <c r="B55"/>
      <c r="C55"/>
      <c r="D55"/>
      <c r="E55"/>
      <c r="F55" s="146"/>
      <c r="G55"/>
      <c r="H55" s="146"/>
      <c r="Y55" s="65"/>
    </row>
    <row r="56" spans="1:38">
      <c r="A56"/>
      <c r="B56"/>
      <c r="C56"/>
      <c r="D56"/>
      <c r="E56"/>
      <c r="F56" s="146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8:A10"/>
    <mergeCell ref="B8:B10"/>
    <mergeCell ref="C9:F9"/>
    <mergeCell ref="C8:G8"/>
    <mergeCell ref="P8:Q8"/>
    <mergeCell ref="P9:P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2021-08-03T06:41:03Z</dcterms:modified>
</cp:coreProperties>
</file>