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a.khelashvili\Desktop\ფინანსური მაჩვენებლების რეპორტი\Files 2Q\"/>
    </mc:Choice>
  </mc:AlternateContent>
  <bookViews>
    <workbookView xWindow="0" yWindow="0" windowWidth="23040" windowHeight="9195" tabRatio="929" activeTab="2"/>
  </bookViews>
  <sheets>
    <sheet name="BS" sheetId="34" r:id="rId1"/>
    <sheet name="IS" sheetId="35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BS!$B$1:$F$58</definedName>
    <definedName name="_xlnm.Print_Area" localSheetId="1">IS!$B$1:$F$81</definedName>
  </definedNames>
  <calcPr calcId="162913"/>
</workbook>
</file>

<file path=xl/calcChain.xml><?xml version="1.0" encoding="utf-8"?>
<calcChain xmlns="http://schemas.openxmlformats.org/spreadsheetml/2006/main">
  <c r="F61" i="35" l="1"/>
  <c r="E61" i="35"/>
  <c r="F49" i="35"/>
  <c r="E49" i="35"/>
  <c r="F38" i="35"/>
  <c r="E38" i="35"/>
  <c r="F35" i="35"/>
  <c r="E35" i="35"/>
  <c r="E41" i="35" s="1"/>
  <c r="F29" i="35"/>
  <c r="F41" i="35" s="1"/>
  <c r="E29" i="35"/>
  <c r="F19" i="35"/>
  <c r="E19" i="35"/>
  <c r="F13" i="35"/>
  <c r="F22" i="35" s="1"/>
  <c r="F43" i="35" s="1"/>
  <c r="F72" i="35" s="1"/>
  <c r="F74" i="35" s="1"/>
  <c r="E13" i="35"/>
  <c r="E22" i="35" s="1"/>
  <c r="E43" i="35" s="1"/>
  <c r="E72" i="35" s="1"/>
  <c r="E74" i="35" s="1"/>
  <c r="F50" i="34"/>
  <c r="E50" i="34"/>
  <c r="F49" i="34"/>
  <c r="E40" i="34"/>
  <c r="E27" i="34"/>
  <c r="AA40" i="21" l="1"/>
  <c r="AA17" i="21"/>
  <c r="H50" i="21" l="1"/>
  <c r="AA49" i="21" l="1"/>
  <c r="Z49" i="21"/>
  <c r="AA21" i="21" l="1"/>
  <c r="AA45" i="21"/>
  <c r="AA11" i="21"/>
  <c r="AA24" i="21"/>
  <c r="Q49" i="21"/>
  <c r="P49" i="21"/>
  <c r="Q24" i="21" l="1"/>
  <c r="Q40" i="21"/>
  <c r="Q17" i="21"/>
  <c r="Q45" i="21"/>
  <c r="Q21" i="21"/>
  <c r="Q11" i="21"/>
  <c r="AA50" i="21"/>
  <c r="P40" i="21"/>
  <c r="Q50" i="21" l="1"/>
  <c r="O45" i="21"/>
  <c r="O21" i="21"/>
  <c r="N49" i="21"/>
  <c r="L45" i="21"/>
  <c r="L40" i="21"/>
  <c r="L24" i="21"/>
  <c r="L21" i="21"/>
  <c r="L17" i="21"/>
  <c r="O40" i="21" l="1"/>
  <c r="L11" i="21"/>
  <c r="M11" i="21"/>
  <c r="M21" i="21"/>
  <c r="M24" i="21"/>
  <c r="M45" i="21"/>
  <c r="J45" i="21"/>
  <c r="M40" i="21"/>
  <c r="O24" i="21"/>
  <c r="J40" i="21"/>
  <c r="J21" i="21"/>
  <c r="M17" i="21"/>
  <c r="N21" i="21"/>
  <c r="J17" i="21"/>
  <c r="J11" i="21"/>
  <c r="O17" i="21"/>
  <c r="O11" i="21"/>
  <c r="J24" i="21"/>
  <c r="N40" i="21"/>
  <c r="L50" i="21"/>
  <c r="J50" i="21" l="1"/>
  <c r="N11" i="21"/>
  <c r="N45" i="21"/>
  <c r="M50" i="21"/>
  <c r="N24" i="21"/>
  <c r="N17" i="21"/>
  <c r="O50" i="21"/>
  <c r="G11" i="21" l="1"/>
  <c r="G21" i="21"/>
  <c r="G24" i="21"/>
  <c r="E17" i="21"/>
  <c r="D17" i="21"/>
  <c r="E11" i="21" l="1"/>
  <c r="C17" i="21"/>
  <c r="F17" i="21"/>
  <c r="C40" i="21"/>
  <c r="C11" i="21"/>
  <c r="D11" i="21"/>
  <c r="I11" i="21"/>
  <c r="K11" i="21"/>
  <c r="P11" i="21"/>
  <c r="Z11" i="21"/>
  <c r="G17" i="21"/>
  <c r="I17" i="21"/>
  <c r="K17" i="21"/>
  <c r="P17" i="21"/>
  <c r="Z17" i="21"/>
  <c r="C21" i="21"/>
  <c r="D21" i="21"/>
  <c r="E21" i="21"/>
  <c r="F21" i="21"/>
  <c r="I21" i="21"/>
  <c r="K21" i="21"/>
  <c r="P21" i="21"/>
  <c r="Z21" i="21"/>
  <c r="C24" i="21"/>
  <c r="D24" i="21"/>
  <c r="E24" i="21"/>
  <c r="F24" i="21"/>
  <c r="I24" i="21"/>
  <c r="K24" i="21"/>
  <c r="P24" i="21"/>
  <c r="Z24" i="21"/>
  <c r="D40" i="21"/>
  <c r="E40" i="21"/>
  <c r="F40" i="21"/>
  <c r="G40" i="21"/>
  <c r="I40" i="21"/>
  <c r="K40" i="21"/>
  <c r="Z40" i="21"/>
  <c r="C45" i="21"/>
  <c r="D45" i="21"/>
  <c r="E45" i="21"/>
  <c r="F45" i="21"/>
  <c r="G45" i="21"/>
  <c r="I45" i="21"/>
  <c r="K45" i="21"/>
  <c r="P45" i="21"/>
  <c r="Z45" i="21"/>
  <c r="F11" i="21" l="1"/>
  <c r="Z50" i="21"/>
  <c r="P50" i="21"/>
  <c r="I50" i="21"/>
  <c r="D50" i="21"/>
  <c r="G50" i="21"/>
  <c r="K50" i="21"/>
  <c r="N50" i="21" s="1"/>
  <c r="E50" i="21"/>
  <c r="C50" i="21"/>
  <c r="F50" i="21" l="1"/>
</calcChain>
</file>

<file path=xl/sharedStrings.xml><?xml version="1.0" encoding="utf-8"?>
<sst xmlns="http://schemas.openxmlformats.org/spreadsheetml/2006/main" count="367" uniqueCount="251">
  <si>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</si>
  <si>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</si>
  <si>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</si>
  <si>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</si>
  <si>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</si>
  <si>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</si>
  <si>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</si>
  <si>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</si>
  <si>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</si>
  <si>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</si>
  <si>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</si>
  <si>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</si>
  <si>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</si>
  <si>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</si>
  <si>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</si>
  <si>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</si>
  <si>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</si>
  <si>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</si>
  <si>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</si>
  <si>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</si>
  <si>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</si>
  <si>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</si>
  <si>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</si>
  <si>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</si>
  <si>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</si>
  <si>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</si>
  <si>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</si>
  <si>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</si>
  <si>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</si>
  <si>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</si>
  <si>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</si>
  <si>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</si>
  <si>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</si>
  <si>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</si>
  <si>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</si>
  <si>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</si>
  <si>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</si>
  <si>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</si>
  <si>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</si>
  <si>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</si>
  <si>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</si>
  <si>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</si>
  <si>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</si>
  <si>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</si>
  <si>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</si>
  <si>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</si>
  <si>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</si>
  <si>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</si>
  <si>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</si>
  <si>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</si>
  <si>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</si>
  <si>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</si>
  <si>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</si>
  <si>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</si>
  <si>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</si>
  <si>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</si>
  <si>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</si>
  <si>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</si>
  <si>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</si>
  <si>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</si>
  <si>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</si>
  <si>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</si>
  <si>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</si>
  <si>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</si>
  <si>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</si>
  <si>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</si>
  <si>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</si>
  <si>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</si>
  <si>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</si>
  <si>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</si>
  <si>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</si>
  <si>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</si>
  <si>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</si>
  <si>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</si>
  <si>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</si>
  <si>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</si>
  <si>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</si>
  <si>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</si>
  <si>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</si>
  <si>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</si>
  <si>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</si>
  <si>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</si>
  <si>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</si>
  <si>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</si>
  <si>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</si>
  <si>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</si>
  <si>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</si>
  <si>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</si>
  <si>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</si>
  <si>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</si>
  <si>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</si>
  <si>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</si>
  <si>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</si>
  <si>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</si>
  <si>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</si>
  <si>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</si>
  <si>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</si>
  <si>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</si>
  <si>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</si>
  <si>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</si>
  <si>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</si>
  <si>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</si>
  <si>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</si>
  <si>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</si>
  <si>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</si>
  <si>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</si>
  <si>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</si>
  <si>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</si>
  <si>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</si>
  <si>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</si>
  <si>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</si>
  <si>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</si>
  <si>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</si>
  <si>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</si>
  <si>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</si>
  <si>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</si>
  <si>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</si>
  <si>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</si>
  <si>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</si>
  <si>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</si>
  <si>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</si>
  <si>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</si>
  <si>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</si>
  <si>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</si>
  <si>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</si>
  <si>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</si>
  <si>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</si>
  <si>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</si>
  <si>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</si>
  <si>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</si>
  <si>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</si>
  <si>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</si>
  <si>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</si>
  <si>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</si>
  <si>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</si>
  <si>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</si>
  <si>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</si>
  <si>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</si>
  <si>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</si>
  <si>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</si>
  <si>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</si>
  <si>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</si>
  <si>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</si>
  <si>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</si>
  <si>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</si>
  <si>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სს "სადაზღვევო კომპანია ალფა"</t>
  </si>
  <si>
    <t>მზღვეველი: სს "სადაზღვევო კომპანია ალფა"</t>
  </si>
  <si>
    <t>საანგარიშო პერიოდი: 01.01.2019 წ. -  30.06.2019 წ.</t>
  </si>
  <si>
    <t/>
  </si>
  <si>
    <t>სახმელეთო ავტოსატრანსპორტო საშუალებათა დაზღვევა (ავტოკასკო)</t>
  </si>
  <si>
    <t>-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</si>
  <si>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</si>
  <si>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</si>
  <si>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</si>
  <si>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</si>
  <si>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გასული წლის შესაბამისი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</si>
  <si>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</si>
  <si>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</si>
  <si>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</si>
  <si>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</si>
  <si>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</si>
  <si>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</si>
  <si>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</si>
  <si>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</si>
  <si>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</si>
  <si>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</si>
  <si>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</si>
  <si>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</si>
  <si>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</si>
  <si>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</si>
  <si>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</si>
  <si>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</si>
  <si>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</si>
  <si>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</si>
  <si>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</si>
  <si>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</si>
  <si>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</si>
  <si>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</si>
  <si>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</si>
  <si>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</si>
  <si>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</si>
  <si>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</si>
  <si>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</si>
  <si>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</si>
  <si>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</si>
  <si>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</si>
  <si>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</si>
  <si>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</si>
  <si>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</si>
  <si>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</si>
  <si>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</si>
  <si>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</si>
  <si>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</si>
  <si>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</si>
  <si>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</si>
  <si>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</si>
  <si>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</si>
  <si>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</si>
  <si>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</si>
  <si>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</si>
  <si>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</si>
  <si>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</si>
  <si>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</si>
  <si>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</si>
  <si>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</si>
  <si>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</si>
  <si>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</si>
  <si>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</si>
  <si>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</si>
  <si>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</si>
  <si>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</si>
  <si>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</si>
  <si>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</si>
  <si>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</si>
  <si>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</si>
  <si>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</si>
  <si>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</si>
  <si>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</si>
  <si>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</si>
  <si>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</si>
  <si>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</si>
  <si>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</si>
  <si>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</si>
  <si>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</si>
  <si>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</si>
  <si>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</si>
  <si>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</si>
  <si>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</si>
  <si>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</si>
  <si>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</si>
  <si>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</si>
  <si>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</si>
  <si>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</si>
  <si>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</si>
  <si>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</si>
  <si>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</si>
  <si>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</si>
  <si>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</si>
  <si>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</si>
  <si>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</si>
  <si>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</si>
  <si>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</si>
  <si>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</si>
  <si>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</si>
  <si>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</si>
  <si>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</si>
  <si>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</si>
  <si>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</si>
  <si>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</si>
  <si>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>ანგარიშგების თარიღი: 30.06.2020</t>
  </si>
  <si>
    <t>ანგარიშგების პერიოდი: 01.01.2020-30.06.2020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</si>
</sst>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3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4" fillId="0" borderId="0"/>
  </cellStyleXfs>
  <cellXfs count="286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7" fillId="36" borderId="51" xfId="133" applyNumberFormat="1" applyFont="1" applyFill="1" applyBorder="1" applyAlignment="1">
      <alignment horizontal="right" vertical="center"/>
    </xf>
    <xf numFmtId="165" fontId="6" fillId="36" borderId="51" xfId="133" applyNumberFormat="1" applyFont="1" applyFill="1" applyBorder="1" applyAlignment="1">
      <alignment horizontal="right" vertical="center"/>
    </xf>
    <xf numFmtId="165" fontId="7" fillId="36" borderId="52" xfId="133" applyNumberFormat="1" applyFont="1" applyFill="1" applyBorder="1" applyAlignment="1">
      <alignment horizontal="right"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3" xfId="381" applyFont="1" applyFill="1" applyBorder="1" applyAlignment="1">
      <alignment vertical="center" wrapText="1"/>
    </xf>
    <xf numFmtId="2" fontId="6" fillId="0" borderId="54" xfId="381" applyNumberFormat="1" applyFont="1" applyFill="1" applyBorder="1" applyAlignment="1">
      <alignment vertical="center" wrapText="1"/>
    </xf>
    <xf numFmtId="0" fontId="6" fillId="45" borderId="55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3" xfId="381" applyFont="1" applyFill="1" applyBorder="1" applyAlignment="1">
      <alignment wrapText="1"/>
    </xf>
    <xf numFmtId="0" fontId="6" fillId="45" borderId="54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3" xfId="381" applyFont="1" applyFill="1" applyBorder="1" applyAlignment="1">
      <alignment horizontal="left" wrapText="1"/>
    </xf>
    <xf numFmtId="0" fontId="6" fillId="0" borderId="55" xfId="381" applyFont="1" applyFill="1" applyBorder="1" applyAlignment="1">
      <alignment wrapText="1"/>
    </xf>
    <xf numFmtId="0" fontId="6" fillId="0" borderId="54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61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165" fontId="112" fillId="44" borderId="66" xfId="232" applyNumberFormat="1" applyFont="1" applyFill="1" applyBorder="1" applyAlignment="1">
      <alignment wrapText="1"/>
    </xf>
    <xf numFmtId="49" fontId="111" fillId="0" borderId="63" xfId="381" applyNumberFormat="1" applyFont="1" applyFill="1" applyBorder="1" applyAlignment="1">
      <alignment horizontal="right" vertical="center"/>
    </xf>
    <xf numFmtId="0" fontId="6" fillId="45" borderId="58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60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165" fontId="110" fillId="0" borderId="39" xfId="232" applyNumberFormat="1" applyFont="1" applyBorder="1" applyAlignment="1" applyProtection="1">
      <alignment vertical="center"/>
      <protection locked="0"/>
    </xf>
    <xf numFmtId="49" fontId="111" fillId="0" borderId="64" xfId="381" applyNumberFormat="1" applyFont="1" applyBorder="1" applyAlignment="1">
      <alignment horizontal="right" vertical="center"/>
    </xf>
    <xf numFmtId="0" fontId="6" fillId="45" borderId="59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7" borderId="41" xfId="232" applyNumberFormat="1" applyFont="1" applyFill="1" applyBorder="1" applyAlignment="1" applyProtection="1">
      <alignment vertical="center" wrapText="1"/>
      <protection locked="0"/>
    </xf>
    <xf numFmtId="165" fontId="110" fillId="45" borderId="25" xfId="389" applyNumberFormat="1" applyFont="1" applyFill="1" applyBorder="1"/>
    <xf numFmtId="165" fontId="110" fillId="0" borderId="67" xfId="232" applyNumberFormat="1" applyFont="1" applyBorder="1" applyAlignment="1" applyProtection="1">
      <alignment vertical="center"/>
      <protection locked="0"/>
    </xf>
    <xf numFmtId="165" fontId="112" fillId="44" borderId="62" xfId="232" applyNumberFormat="1" applyFont="1" applyFill="1" applyBorder="1" applyAlignment="1">
      <alignment wrapText="1"/>
    </xf>
    <xf numFmtId="165" fontId="112" fillId="47" borderId="65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3" fontId="6" fillId="0" borderId="0" xfId="12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8" xfId="232" applyNumberFormat="1" applyFont="1" applyBorder="1" applyAlignment="1" applyProtection="1">
      <alignment vertical="center" wrapText="1"/>
      <protection locked="0"/>
    </xf>
    <xf numFmtId="165" fontId="112" fillId="44" borderId="69" xfId="232" applyNumberFormat="1" applyFont="1" applyFill="1" applyBorder="1" applyAlignment="1">
      <alignment wrapText="1"/>
    </xf>
    <xf numFmtId="165" fontId="110" fillId="45" borderId="60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8" xfId="389" applyNumberFormat="1" applyFont="1" applyFill="1" applyBorder="1"/>
    <xf numFmtId="165" fontId="110" fillId="45" borderId="59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7" fillId="0" borderId="74" xfId="387" applyNumberFormat="1" applyFont="1" applyFill="1" applyBorder="1" applyAlignment="1">
      <alignment horizontal="center" vertical="center"/>
    </xf>
    <xf numFmtId="0" fontId="7" fillId="0" borderId="75" xfId="387" applyNumberFormat="1" applyFont="1" applyFill="1" applyBorder="1" applyAlignment="1">
      <alignment horizontal="lef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165" fontId="113" fillId="36" borderId="50" xfId="133" applyNumberFormat="1" applyFont="1" applyFill="1" applyBorder="1" applyAlignment="1">
      <alignment horizontal="right" vertical="center"/>
    </xf>
    <xf numFmtId="165" fontId="113" fillId="36" borderId="52" xfId="133" applyNumberFormat="1" applyFont="1" applyFill="1" applyBorder="1" applyAlignment="1">
      <alignment horizontal="right" vertical="center"/>
    </xf>
    <xf numFmtId="165" fontId="113" fillId="36" borderId="45" xfId="133" applyNumberFormat="1" applyFont="1" applyFill="1" applyBorder="1" applyAlignment="1">
      <alignment horizontal="right" vertical="center"/>
    </xf>
    <xf numFmtId="165" fontId="113" fillId="36" borderId="51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113" fillId="36" borderId="79" xfId="133" applyNumberFormat="1" applyFont="1" applyFill="1" applyBorder="1" applyAlignment="1">
      <alignment horizontal="right" vertical="center"/>
    </xf>
    <xf numFmtId="0" fontId="6" fillId="0" borderId="75" xfId="387" applyNumberFormat="1" applyFont="1" applyFill="1" applyBorder="1" applyAlignment="1">
      <alignment horizontal="left" vertical="center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0" fontId="6" fillId="0" borderId="45" xfId="722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72" xfId="387" applyNumberFormat="1" applyFont="1" applyFill="1" applyBorder="1" applyAlignment="1">
      <alignment vertical="center"/>
    </xf>
    <xf numFmtId="165" fontId="7" fillId="36" borderId="72" xfId="133" applyNumberFormat="1" applyFont="1" applyFill="1" applyBorder="1" applyAlignment="1">
      <alignment horizontal="right" vertical="center"/>
    </xf>
    <xf numFmtId="165" fontId="7" fillId="36" borderId="73" xfId="133" applyNumberFormat="1" applyFont="1" applyFill="1" applyBorder="1" applyAlignment="1">
      <alignment horizontal="right" vertical="center"/>
    </xf>
    <xf numFmtId="0" fontId="6" fillId="0" borderId="75" xfId="722" applyNumberFormat="1" applyFont="1" applyFill="1" applyBorder="1" applyAlignment="1">
      <alignment horizontal="left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75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top" wrapText="1"/>
    </xf>
    <xf numFmtId="0" fontId="6" fillId="0" borderId="72" xfId="0" applyFont="1" applyFill="1" applyBorder="1" applyAlignment="1">
      <alignment vertical="top"/>
    </xf>
    <xf numFmtId="0" fontId="6" fillId="0" borderId="72" xfId="0" applyFont="1" applyFill="1" applyBorder="1" applyAlignment="1">
      <alignment horizontal="center" vertical="top" wrapText="1"/>
    </xf>
    <xf numFmtId="0" fontId="6" fillId="0" borderId="7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0" fontId="113" fillId="36" borderId="77" xfId="0" applyFont="1" applyFill="1" applyBorder="1" applyAlignment="1">
      <alignment horizontal="center" vertical="center"/>
    </xf>
    <xf numFmtId="0" fontId="113" fillId="36" borderId="77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Alignment="1">
      <alignment horizontal="left" vertical="center"/>
    </xf>
    <xf numFmtId="0" fontId="114" fillId="0" borderId="0" xfId="0" applyFont="1" applyFill="1" applyAlignment="1">
      <alignment vertical="center"/>
    </xf>
    <xf numFmtId="0" fontId="6" fillId="0" borderId="71" xfId="0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0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1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20" fillId="0" borderId="0" xfId="387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right"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61" xfId="389" applyFont="1" applyFill="1" applyBorder="1" applyAlignment="1">
      <alignment horizontal="center" vertical="center" wrapText="1"/>
    </xf>
    <xf numFmtId="0" fontId="7" fillId="36" borderId="62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7" fillId="49" borderId="58" xfId="0" applyNumberFormat="1" applyFont="1" applyFill="1" applyBorder="1" applyAlignment="1" applyProtection="1">
      <alignment horizontal="center" vertical="center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9" xfId="0" applyFont="1" applyFill="1" applyBorder="1" applyAlignment="1" applyProtection="1">
      <alignment horizontal="center" vertical="center" textRotation="90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3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4" xfId="0" applyFont="1" applyFill="1" applyBorder="1" applyAlignment="1" applyProtection="1">
      <alignment horizontal="center" vertical="center" textRotation="90" wrapText="1"/>
    </xf>
    <xf numFmtId="0" fontId="7" fillId="36" borderId="60" xfId="0" applyNumberFormat="1" applyFont="1" applyFill="1" applyBorder="1" applyAlignment="1" applyProtection="1">
      <alignment horizontal="center" vertical="center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49" borderId="56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7" xfId="389" applyFont="1" applyFill="1" applyBorder="1" applyAlignment="1">
      <alignment horizontal="center" vertical="center" textRotation="90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9" xfId="0" applyNumberFormat="1" applyFont="1" applyFill="1" applyBorder="1" applyAlignment="1" applyProtection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165" fontId="110" fillId="0" borderId="42" xfId="389" applyNumberFormat="1" applyFont="1" applyFill="1" applyBorder="1"/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/>
    </xf>
  </cellXfs>
  <cellStyles count="723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2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58"/>
  <sheetViews>
    <sheetView showGridLines="0" zoomScale="90" zoomScaleNormal="90" workbookViewId="0">
      <pane ySplit="6" topLeftCell="A7" activePane="bottomLeft" state="frozen"/>
      <selection pane="bottomLeft" sqref="A1:XFD1048576"/>
    </sheetView>
  </sheetViews>
  <sheetFormatPr defaultColWidth="9.140625" defaultRowHeight="15"/>
  <cols>
    <col min="1" max="1" width="2" style="196" customWidth="1"/>
    <col min="2" max="2" width="11" style="196" customWidth="1"/>
    <col min="3" max="3" width="5.140625" style="196" customWidth="1"/>
    <col min="4" max="4" width="73.7109375" style="196" customWidth="1"/>
    <col min="5" max="6" width="16.140625" style="196" customWidth="1"/>
    <col min="7" max="7" width="12.85546875" style="196" customWidth="1"/>
    <col min="8" max="16384" width="9.140625" style="196"/>
  </cols>
  <sheetData>
    <row r="1" spans="2:6">
      <c r="B1" s="245" t="s">
        <v>83</v>
      </c>
      <c r="C1" s="245"/>
      <c r="D1" s="191" t="s">
        <v>145</v>
      </c>
      <c r="E1" s="246" t="s">
        <v>151</v>
      </c>
      <c r="F1" s="246"/>
    </row>
    <row r="2" spans="2:6">
      <c r="B2" s="247" t="s">
        <v>249</v>
      </c>
      <c r="C2" s="247"/>
      <c r="D2" s="247"/>
      <c r="E2" s="247"/>
      <c r="F2" s="247"/>
    </row>
    <row r="3" spans="2:6">
      <c r="B3" s="197"/>
      <c r="C3" s="197"/>
    </row>
    <row r="4" spans="2:6" ht="18" customHeight="1">
      <c r="B4" s="198"/>
      <c r="C4" s="248" t="s">
        <v>152</v>
      </c>
      <c r="D4" s="249"/>
      <c r="E4" s="249"/>
      <c r="F4" s="249"/>
    </row>
    <row r="5" spans="2:6" ht="15.75" thickBot="1">
      <c r="E5" s="246" t="s">
        <v>153</v>
      </c>
      <c r="F5" s="246"/>
    </row>
    <row r="6" spans="2:6" s="204" customFormat="1" ht="45.75" thickBot="1">
      <c r="B6" s="199" t="s">
        <v>84</v>
      </c>
      <c r="C6" s="200" t="s">
        <v>85</v>
      </c>
      <c r="D6" s="201"/>
      <c r="E6" s="202" t="s">
        <v>154</v>
      </c>
      <c r="F6" s="203" t="s">
        <v>155</v>
      </c>
    </row>
    <row r="7" spans="2:6" s="204" customFormat="1" ht="6" customHeight="1">
      <c r="C7" s="205"/>
      <c r="D7" s="206"/>
      <c r="E7" s="207"/>
      <c r="F7" s="207"/>
    </row>
    <row r="8" spans="2:6" s="66" customFormat="1" ht="15.75" thickBot="1">
      <c r="C8" s="244" t="s">
        <v>156</v>
      </c>
      <c r="D8" s="244"/>
      <c r="E8" s="244"/>
      <c r="F8" s="244"/>
    </row>
    <row r="9" spans="2:6" s="193" customFormat="1" ht="15" customHeight="1">
      <c r="B9" s="140" t="s">
        <v>86</v>
      </c>
      <c r="C9" s="208">
        <v>1</v>
      </c>
      <c r="D9" s="141" t="s">
        <v>157</v>
      </c>
      <c r="E9" s="142">
        <v>1485597.2999999998</v>
      </c>
      <c r="F9" s="143"/>
    </row>
    <row r="10" spans="2:6" s="193" customFormat="1" ht="15" customHeight="1">
      <c r="B10" s="144" t="s">
        <v>87</v>
      </c>
      <c r="C10" s="209">
        <v>2</v>
      </c>
      <c r="D10" s="145" t="s">
        <v>158</v>
      </c>
      <c r="E10" s="67">
        <v>5763865.7400000002</v>
      </c>
      <c r="F10" s="72"/>
    </row>
    <row r="11" spans="2:6" s="193" customFormat="1" ht="15" customHeight="1">
      <c r="B11" s="144" t="s">
        <v>88</v>
      </c>
      <c r="C11" s="209">
        <v>3</v>
      </c>
      <c r="D11" s="145" t="s">
        <v>159</v>
      </c>
      <c r="E11" s="67">
        <v>0</v>
      </c>
      <c r="F11" s="72"/>
    </row>
    <row r="12" spans="2:6" s="193" customFormat="1" ht="15" customHeight="1">
      <c r="B12" s="144" t="s">
        <v>89</v>
      </c>
      <c r="C12" s="209">
        <v>4</v>
      </c>
      <c r="D12" s="146" t="s">
        <v>160</v>
      </c>
      <c r="E12" s="67">
        <v>0</v>
      </c>
      <c r="F12" s="72"/>
    </row>
    <row r="13" spans="2:6" s="193" customFormat="1" ht="30">
      <c r="B13" s="144" t="s">
        <v>90</v>
      </c>
      <c r="C13" s="209">
        <v>5</v>
      </c>
      <c r="D13" s="147" t="s">
        <v>161</v>
      </c>
      <c r="E13" s="67">
        <v>0</v>
      </c>
      <c r="F13" s="72"/>
    </row>
    <row r="14" spans="2:6" s="193" customFormat="1" ht="15" customHeight="1">
      <c r="B14" s="144" t="s">
        <v>91</v>
      </c>
      <c r="C14" s="209">
        <v>6</v>
      </c>
      <c r="D14" s="146" t="s">
        <v>162</v>
      </c>
      <c r="E14" s="67">
        <v>6496896.2172121303</v>
      </c>
      <c r="F14" s="72"/>
    </row>
    <row r="15" spans="2:6" s="193" customFormat="1" ht="15" customHeight="1">
      <c r="B15" s="144" t="s">
        <v>92</v>
      </c>
      <c r="C15" s="209">
        <v>7</v>
      </c>
      <c r="D15" s="145" t="s">
        <v>163</v>
      </c>
      <c r="E15" s="67">
        <v>5512788.736482745</v>
      </c>
      <c r="F15" s="72"/>
    </row>
    <row r="16" spans="2:6" s="193" customFormat="1" ht="15" customHeight="1">
      <c r="B16" s="144" t="s">
        <v>93</v>
      </c>
      <c r="C16" s="209">
        <v>8</v>
      </c>
      <c r="D16" s="146" t="s">
        <v>164</v>
      </c>
      <c r="E16" s="67">
        <v>90238.51</v>
      </c>
      <c r="F16" s="72"/>
    </row>
    <row r="17" spans="2:8" s="193" customFormat="1" ht="15" customHeight="1">
      <c r="B17" s="144" t="s">
        <v>94</v>
      </c>
      <c r="C17" s="209">
        <v>9</v>
      </c>
      <c r="D17" s="145" t="s">
        <v>165</v>
      </c>
      <c r="E17" s="67">
        <v>0</v>
      </c>
      <c r="F17" s="72"/>
    </row>
    <row r="18" spans="2:8" s="193" customFormat="1" ht="15" customHeight="1">
      <c r="B18" s="144" t="s">
        <v>95</v>
      </c>
      <c r="C18" s="209">
        <v>10</v>
      </c>
      <c r="D18" s="145" t="s">
        <v>166</v>
      </c>
      <c r="E18" s="67">
        <v>0</v>
      </c>
      <c r="F18" s="72"/>
    </row>
    <row r="19" spans="2:8" s="193" customFormat="1" ht="15" customHeight="1">
      <c r="B19" s="144" t="s">
        <v>96</v>
      </c>
      <c r="C19" s="209">
        <v>11</v>
      </c>
      <c r="D19" s="145" t="s">
        <v>167</v>
      </c>
      <c r="E19" s="67">
        <v>14801.449999999999</v>
      </c>
      <c r="F19" s="72"/>
    </row>
    <row r="20" spans="2:8" s="193" customFormat="1" ht="15" customHeight="1">
      <c r="B20" s="144" t="s">
        <v>97</v>
      </c>
      <c r="C20" s="209">
        <v>12</v>
      </c>
      <c r="D20" s="145" t="s">
        <v>168</v>
      </c>
      <c r="E20" s="67">
        <v>3157475.5545495637</v>
      </c>
      <c r="F20" s="72"/>
    </row>
    <row r="21" spans="2:8" s="193" customFormat="1" ht="15" customHeight="1">
      <c r="B21" s="144" t="s">
        <v>98</v>
      </c>
      <c r="C21" s="209">
        <v>13</v>
      </c>
      <c r="D21" s="145" t="s">
        <v>169</v>
      </c>
      <c r="E21" s="67">
        <v>231933.59999999998</v>
      </c>
      <c r="F21" s="72"/>
    </row>
    <row r="22" spans="2:8" s="193" customFormat="1" ht="15" customHeight="1">
      <c r="B22" s="144" t="s">
        <v>99</v>
      </c>
      <c r="C22" s="209">
        <v>14</v>
      </c>
      <c r="D22" s="145" t="s">
        <v>170</v>
      </c>
      <c r="E22" s="67">
        <v>1373383.1199999999</v>
      </c>
      <c r="F22" s="72"/>
    </row>
    <row r="23" spans="2:8" s="193" customFormat="1" ht="15" customHeight="1">
      <c r="B23" s="144" t="s">
        <v>100</v>
      </c>
      <c r="C23" s="209">
        <v>15</v>
      </c>
      <c r="D23" s="145" t="s">
        <v>171</v>
      </c>
      <c r="E23" s="67">
        <v>0</v>
      </c>
      <c r="F23" s="72"/>
    </row>
    <row r="24" spans="2:8" s="193" customFormat="1" ht="15" customHeight="1">
      <c r="B24" s="144" t="s">
        <v>101</v>
      </c>
      <c r="C24" s="209">
        <v>16</v>
      </c>
      <c r="D24" s="145" t="s">
        <v>172</v>
      </c>
      <c r="E24" s="67">
        <v>45019.58</v>
      </c>
      <c r="F24" s="72"/>
    </row>
    <row r="25" spans="2:8" s="193" customFormat="1" ht="15" customHeight="1">
      <c r="B25" s="144" t="s">
        <v>102</v>
      </c>
      <c r="C25" s="209">
        <v>17</v>
      </c>
      <c r="D25" s="145" t="s">
        <v>173</v>
      </c>
      <c r="E25" s="67"/>
      <c r="F25" s="72"/>
    </row>
    <row r="26" spans="2:8" s="193" customFormat="1" ht="15" customHeight="1">
      <c r="B26" s="144" t="s">
        <v>103</v>
      </c>
      <c r="C26" s="209">
        <v>18</v>
      </c>
      <c r="D26" s="148" t="s">
        <v>174</v>
      </c>
      <c r="E26" s="67">
        <v>633866.51</v>
      </c>
      <c r="F26" s="72"/>
    </row>
    <row r="27" spans="2:8" s="212" customFormat="1" ht="15" customHeight="1" thickBot="1">
      <c r="B27" s="149" t="s">
        <v>104</v>
      </c>
      <c r="C27" s="210">
        <v>19</v>
      </c>
      <c r="D27" s="211" t="s">
        <v>175</v>
      </c>
      <c r="E27" s="150">
        <f>SUM(E9:E26)</f>
        <v>24805866.318244442</v>
      </c>
      <c r="F27" s="151"/>
      <c r="H27" s="193"/>
    </row>
    <row r="28" spans="2:8" s="66" customFormat="1" ht="6" customHeight="1">
      <c r="B28" s="213"/>
      <c r="C28" s="214"/>
      <c r="D28" s="215"/>
      <c r="E28" s="216"/>
      <c r="F28" s="216"/>
      <c r="G28" s="193"/>
      <c r="H28" s="193"/>
    </row>
    <row r="29" spans="2:8" s="66" customFormat="1" ht="15.75" thickBot="1">
      <c r="B29" s="213"/>
      <c r="C29" s="244" t="s">
        <v>176</v>
      </c>
      <c r="D29" s="244"/>
      <c r="E29" s="244"/>
      <c r="F29" s="244"/>
      <c r="H29" s="193"/>
    </row>
    <row r="30" spans="2:8" s="193" customFormat="1" ht="15" customHeight="1">
      <c r="B30" s="140" t="s">
        <v>105</v>
      </c>
      <c r="C30" s="208">
        <v>20</v>
      </c>
      <c r="D30" s="217" t="s">
        <v>177</v>
      </c>
      <c r="E30" s="142">
        <v>11653401.699679805</v>
      </c>
      <c r="F30" s="143"/>
    </row>
    <row r="31" spans="2:8" s="193" customFormat="1" ht="15" customHeight="1">
      <c r="B31" s="144" t="s">
        <v>106</v>
      </c>
      <c r="C31" s="209">
        <v>21</v>
      </c>
      <c r="D31" s="218" t="s">
        <v>178</v>
      </c>
      <c r="E31" s="67">
        <v>5342697.7539536832</v>
      </c>
      <c r="F31" s="72"/>
    </row>
    <row r="32" spans="2:8" s="193" customFormat="1" ht="15" customHeight="1">
      <c r="B32" s="144" t="s">
        <v>107</v>
      </c>
      <c r="C32" s="209">
        <v>22</v>
      </c>
      <c r="D32" s="146" t="s">
        <v>179</v>
      </c>
      <c r="E32" s="67"/>
      <c r="F32" s="72"/>
    </row>
    <row r="33" spans="2:8" s="193" customFormat="1" ht="15" customHeight="1">
      <c r="B33" s="144" t="s">
        <v>108</v>
      </c>
      <c r="C33" s="209">
        <v>23</v>
      </c>
      <c r="D33" s="218" t="s">
        <v>180</v>
      </c>
      <c r="E33" s="67">
        <v>0</v>
      </c>
      <c r="F33" s="72"/>
    </row>
    <row r="34" spans="2:8" s="193" customFormat="1" ht="15" customHeight="1">
      <c r="B34" s="144" t="s">
        <v>109</v>
      </c>
      <c r="C34" s="209">
        <v>24</v>
      </c>
      <c r="D34" s="218" t="s">
        <v>181</v>
      </c>
      <c r="E34" s="67">
        <v>0</v>
      </c>
      <c r="F34" s="72"/>
    </row>
    <row r="35" spans="2:8" s="193" customFormat="1" ht="15" customHeight="1">
      <c r="B35" s="144" t="s">
        <v>110</v>
      </c>
      <c r="C35" s="209">
        <v>25</v>
      </c>
      <c r="D35" s="218" t="s">
        <v>182</v>
      </c>
      <c r="E35" s="67">
        <v>0</v>
      </c>
      <c r="F35" s="72"/>
    </row>
    <row r="36" spans="2:8" s="193" customFormat="1" ht="15" customHeight="1">
      <c r="B36" s="144" t="s">
        <v>111</v>
      </c>
      <c r="C36" s="209">
        <v>26</v>
      </c>
      <c r="D36" s="218" t="s">
        <v>183</v>
      </c>
      <c r="E36" s="67">
        <v>0</v>
      </c>
      <c r="F36" s="72"/>
    </row>
    <row r="37" spans="2:8" s="193" customFormat="1" ht="15" customHeight="1">
      <c r="B37" s="144" t="s">
        <v>112</v>
      </c>
      <c r="C37" s="209">
        <v>27</v>
      </c>
      <c r="D37" s="218" t="s">
        <v>184</v>
      </c>
      <c r="E37" s="67">
        <v>613203.19999999995</v>
      </c>
      <c r="F37" s="72"/>
    </row>
    <row r="38" spans="2:8" s="193" customFormat="1" ht="15" customHeight="1">
      <c r="B38" s="144" t="s">
        <v>113</v>
      </c>
      <c r="C38" s="209">
        <v>28</v>
      </c>
      <c r="D38" s="218" t="s">
        <v>185</v>
      </c>
      <c r="E38" s="67"/>
      <c r="F38" s="72"/>
    </row>
    <row r="39" spans="2:8" s="193" customFormat="1" ht="15" customHeight="1">
      <c r="B39" s="144" t="s">
        <v>114</v>
      </c>
      <c r="C39" s="209">
        <v>29</v>
      </c>
      <c r="D39" s="218" t="s">
        <v>186</v>
      </c>
      <c r="E39" s="67">
        <v>1060024.31</v>
      </c>
      <c r="F39" s="72"/>
    </row>
    <row r="40" spans="2:8" s="212" customFormat="1" ht="15" customHeight="1" thickBot="1">
      <c r="B40" s="149" t="s">
        <v>115</v>
      </c>
      <c r="C40" s="210">
        <v>30</v>
      </c>
      <c r="D40" s="219" t="s">
        <v>187</v>
      </c>
      <c r="E40" s="150">
        <f>SUM(E30:E39)</f>
        <v>18669326.963633485</v>
      </c>
      <c r="F40" s="151"/>
      <c r="H40" s="193"/>
    </row>
    <row r="41" spans="2:8" s="190" customFormat="1" ht="6" customHeight="1">
      <c r="B41" s="220"/>
      <c r="C41" s="221"/>
      <c r="D41" s="215"/>
      <c r="E41" s="216"/>
      <c r="F41" s="216"/>
      <c r="H41" s="193"/>
    </row>
    <row r="42" spans="2:8" s="66" customFormat="1" ht="15.75" thickBot="1">
      <c r="B42" s="222"/>
      <c r="C42" s="244" t="s">
        <v>188</v>
      </c>
      <c r="D42" s="244"/>
      <c r="E42" s="244"/>
      <c r="F42" s="244"/>
      <c r="H42" s="193"/>
    </row>
    <row r="43" spans="2:8" s="193" customFormat="1" ht="15" customHeight="1">
      <c r="B43" s="140" t="s">
        <v>116</v>
      </c>
      <c r="C43" s="208">
        <v>31</v>
      </c>
      <c r="D43" s="217" t="s">
        <v>189</v>
      </c>
      <c r="E43" s="142">
        <v>24799516</v>
      </c>
      <c r="F43" s="143"/>
    </row>
    <row r="44" spans="2:8" s="193" customFormat="1" ht="15" customHeight="1">
      <c r="B44" s="144" t="s">
        <v>117</v>
      </c>
      <c r="C44" s="209">
        <v>32</v>
      </c>
      <c r="D44" s="218" t="s">
        <v>190</v>
      </c>
      <c r="E44" s="67"/>
      <c r="F44" s="72"/>
    </row>
    <row r="45" spans="2:8" s="193" customFormat="1" ht="15" customHeight="1">
      <c r="B45" s="144" t="s">
        <v>118</v>
      </c>
      <c r="C45" s="209">
        <v>33</v>
      </c>
      <c r="D45" s="218" t="s">
        <v>191</v>
      </c>
      <c r="E45" s="67"/>
      <c r="F45" s="72"/>
    </row>
    <row r="46" spans="2:8" s="193" customFormat="1" ht="15" customHeight="1">
      <c r="B46" s="144" t="s">
        <v>119</v>
      </c>
      <c r="C46" s="209">
        <v>34</v>
      </c>
      <c r="D46" s="218" t="s">
        <v>192</v>
      </c>
      <c r="E46" s="67">
        <v>-18767098.732710976</v>
      </c>
      <c r="F46" s="72"/>
    </row>
    <row r="47" spans="2:8" s="193" customFormat="1" ht="15" customHeight="1">
      <c r="B47" s="144" t="s">
        <v>120</v>
      </c>
      <c r="C47" s="209">
        <v>35</v>
      </c>
      <c r="D47" s="218" t="s">
        <v>193</v>
      </c>
      <c r="E47" s="67">
        <v>-75016.484184395144</v>
      </c>
      <c r="F47" s="72"/>
    </row>
    <row r="48" spans="2:8" s="193" customFormat="1" ht="15" customHeight="1">
      <c r="B48" s="144" t="s">
        <v>121</v>
      </c>
      <c r="C48" s="209">
        <v>36</v>
      </c>
      <c r="D48" s="218" t="s">
        <v>194</v>
      </c>
      <c r="E48" s="67">
        <v>179138.57</v>
      </c>
      <c r="F48" s="72"/>
    </row>
    <row r="49" spans="2:8" s="212" customFormat="1" ht="15" customHeight="1">
      <c r="B49" s="144" t="s">
        <v>122</v>
      </c>
      <c r="C49" s="223">
        <v>37</v>
      </c>
      <c r="D49" s="224" t="s">
        <v>195</v>
      </c>
      <c r="E49" s="152">
        <v>6136539.3531046286</v>
      </c>
      <c r="F49" s="153">
        <f>SUM(F43+F44-F45+F46+F47+F48)</f>
        <v>0</v>
      </c>
      <c r="H49" s="193"/>
    </row>
    <row r="50" spans="2:8" s="212" customFormat="1" ht="15" customHeight="1" thickBot="1">
      <c r="B50" s="149" t="s">
        <v>123</v>
      </c>
      <c r="C50" s="225">
        <v>38</v>
      </c>
      <c r="D50" s="226" t="s">
        <v>196</v>
      </c>
      <c r="E50" s="154">
        <f>E40+E49</f>
        <v>24805866.316738114</v>
      </c>
      <c r="F50" s="155">
        <f>F40+F49</f>
        <v>0</v>
      </c>
      <c r="H50" s="193"/>
    </row>
    <row r="51" spans="2:8" s="227" customFormat="1"/>
    <row r="52" spans="2:8" s="227" customFormat="1"/>
    <row r="53" spans="2:8">
      <c r="C53" s="242"/>
      <c r="D53" s="242"/>
      <c r="E53" s="242"/>
      <c r="F53" s="242"/>
    </row>
    <row r="54" spans="2:8">
      <c r="C54" s="243"/>
      <c r="D54" s="243"/>
      <c r="E54" s="243"/>
      <c r="F54" s="243"/>
    </row>
    <row r="55" spans="2:8">
      <c r="C55" s="242"/>
      <c r="D55" s="242"/>
      <c r="E55" s="242"/>
      <c r="F55" s="242"/>
    </row>
    <row r="56" spans="2:8">
      <c r="C56" s="243"/>
      <c r="D56" s="243"/>
      <c r="E56" s="243"/>
      <c r="F56" s="243"/>
    </row>
    <row r="57" spans="2:8" ht="15" customHeight="1">
      <c r="C57" s="242"/>
      <c r="D57" s="242"/>
      <c r="E57" s="242"/>
      <c r="F57" s="242"/>
    </row>
    <row r="58" spans="2:8">
      <c r="C58" s="243"/>
      <c r="D58" s="243"/>
      <c r="E58" s="243"/>
      <c r="F58" s="243"/>
    </row>
  </sheetData>
  <mergeCells count="14">
    <mergeCell ref="C8:F8"/>
    <mergeCell ref="B1:C1"/>
    <mergeCell ref="E1:F1"/>
    <mergeCell ref="B2:F2"/>
    <mergeCell ref="C4:F4"/>
    <mergeCell ref="E5:F5"/>
    <mergeCell ref="C57:F57"/>
    <mergeCell ref="C58:F58"/>
    <mergeCell ref="C29:F29"/>
    <mergeCell ref="C42:F42"/>
    <mergeCell ref="C53:F53"/>
    <mergeCell ref="C54:F54"/>
    <mergeCell ref="C55:F55"/>
    <mergeCell ref="C56:F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52" activePane="bottomLeft" state="frozen"/>
      <selection activeCell="C120" sqref="C120"/>
      <selection pane="bottomLeft" activeCell="C81" sqref="C81:F81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2:8" ht="15" customHeight="1">
      <c r="B1" s="252" t="s">
        <v>83</v>
      </c>
      <c r="C1" s="252"/>
      <c r="D1" s="228" t="s">
        <v>145</v>
      </c>
      <c r="E1" s="253" t="s">
        <v>197</v>
      </c>
      <c r="F1" s="253"/>
    </row>
    <row r="2" spans="2:8" ht="15" customHeight="1">
      <c r="B2" s="252" t="s">
        <v>250</v>
      </c>
      <c r="C2" s="252"/>
      <c r="D2" s="252"/>
      <c r="E2" s="252"/>
      <c r="F2" s="252"/>
    </row>
    <row r="3" spans="2:8" ht="15" customHeight="1"/>
    <row r="4" spans="2:8" s="229" customFormat="1" ht="12.75" customHeight="1">
      <c r="D4" s="254" t="s">
        <v>198</v>
      </c>
      <c r="E4" s="254"/>
      <c r="F4" s="254"/>
    </row>
    <row r="5" spans="2:8" ht="15" customHeight="1" thickBot="1">
      <c r="E5" s="255" t="s">
        <v>153</v>
      </c>
      <c r="F5" s="255"/>
    </row>
    <row r="6" spans="2:8" s="232" customFormat="1" ht="45" customHeight="1" thickBot="1">
      <c r="B6" s="199" t="s">
        <v>84</v>
      </c>
      <c r="C6" s="230" t="s">
        <v>85</v>
      </c>
      <c r="D6" s="231"/>
      <c r="E6" s="202" t="s">
        <v>154</v>
      </c>
      <c r="F6" s="203" t="s">
        <v>155</v>
      </c>
    </row>
    <row r="7" spans="2:8" s="190" customFormat="1" ht="9" customHeight="1">
      <c r="C7" s="233"/>
      <c r="D7" s="233"/>
      <c r="E7" s="234"/>
      <c r="F7" s="234"/>
    </row>
    <row r="8" spans="2:8" s="190" customFormat="1" ht="15" customHeight="1" thickBot="1">
      <c r="C8" s="250" t="s">
        <v>199</v>
      </c>
      <c r="D8" s="250"/>
      <c r="E8" s="250"/>
      <c r="F8" s="250"/>
    </row>
    <row r="9" spans="2:8" ht="15" customHeight="1">
      <c r="B9" s="235" t="s">
        <v>86</v>
      </c>
      <c r="C9" s="236">
        <v>1</v>
      </c>
      <c r="D9" s="156" t="s">
        <v>200</v>
      </c>
      <c r="E9" s="157">
        <v>7661107.5144492947</v>
      </c>
      <c r="F9" s="158">
        <v>0</v>
      </c>
    </row>
    <row r="10" spans="2:8" ht="15" customHeight="1">
      <c r="B10" s="192" t="s">
        <v>87</v>
      </c>
      <c r="C10" s="237">
        <v>2</v>
      </c>
      <c r="D10" s="159" t="s">
        <v>201</v>
      </c>
      <c r="E10" s="68">
        <v>2610480.264889597</v>
      </c>
      <c r="F10" s="73">
        <v>0</v>
      </c>
    </row>
    <row r="11" spans="2:8" ht="15" customHeight="1">
      <c r="B11" s="192" t="s">
        <v>88</v>
      </c>
      <c r="C11" s="237">
        <v>3</v>
      </c>
      <c r="D11" s="160" t="s">
        <v>202</v>
      </c>
      <c r="E11" s="68">
        <v>1695954.1850207902</v>
      </c>
      <c r="F11" s="73"/>
    </row>
    <row r="12" spans="2:8" ht="15" customHeight="1">
      <c r="B12" s="192" t="s">
        <v>89</v>
      </c>
      <c r="C12" s="237">
        <v>4</v>
      </c>
      <c r="D12" s="161" t="s">
        <v>203</v>
      </c>
      <c r="E12" s="68">
        <v>1296864.8795423666</v>
      </c>
      <c r="F12" s="73"/>
    </row>
    <row r="13" spans="2:8" s="193" customFormat="1" ht="15" customHeight="1">
      <c r="B13" s="192" t="s">
        <v>90</v>
      </c>
      <c r="C13" s="209">
        <v>5</v>
      </c>
      <c r="D13" s="145" t="s">
        <v>204</v>
      </c>
      <c r="E13" s="67">
        <f>E9-E10-E11+E12</f>
        <v>4651537.9440812739</v>
      </c>
      <c r="F13" s="72">
        <f>F9-F10-F11+F12</f>
        <v>0</v>
      </c>
      <c r="H13" s="66"/>
    </row>
    <row r="14" spans="2:8" ht="15" customHeight="1">
      <c r="B14" s="192" t="s">
        <v>91</v>
      </c>
      <c r="C14" s="237">
        <v>6</v>
      </c>
      <c r="D14" s="159" t="s">
        <v>205</v>
      </c>
      <c r="E14" s="68">
        <v>5709482.536700245</v>
      </c>
      <c r="F14" s="73">
        <v>0</v>
      </c>
    </row>
    <row r="15" spans="2:8" ht="15" customHeight="1">
      <c r="B15" s="192" t="s">
        <v>92</v>
      </c>
      <c r="C15" s="237">
        <v>7</v>
      </c>
      <c r="D15" s="159" t="s">
        <v>206</v>
      </c>
      <c r="E15" s="68">
        <v>1020218.9589999998</v>
      </c>
      <c r="F15" s="73">
        <v>0</v>
      </c>
    </row>
    <row r="16" spans="2:8" ht="15" customHeight="1">
      <c r="B16" s="192" t="s">
        <v>93</v>
      </c>
      <c r="C16" s="237">
        <v>8</v>
      </c>
      <c r="D16" s="160" t="s">
        <v>207</v>
      </c>
      <c r="E16" s="68">
        <v>-712536.35602276307</v>
      </c>
      <c r="F16" s="73"/>
    </row>
    <row r="17" spans="2:9" ht="15" customHeight="1">
      <c r="B17" s="192" t="s">
        <v>94</v>
      </c>
      <c r="C17" s="237">
        <v>9</v>
      </c>
      <c r="D17" s="160" t="s">
        <v>208</v>
      </c>
      <c r="E17" s="68">
        <v>596256.7999999969</v>
      </c>
      <c r="F17" s="73"/>
    </row>
    <row r="18" spans="2:9" ht="15" customHeight="1">
      <c r="B18" s="192" t="s">
        <v>95</v>
      </c>
      <c r="C18" s="237">
        <v>10</v>
      </c>
      <c r="D18" s="160" t="s">
        <v>209</v>
      </c>
      <c r="E18" s="68">
        <v>308141.97500000003</v>
      </c>
      <c r="F18" s="73"/>
      <c r="I18" s="190"/>
    </row>
    <row r="19" spans="2:9" s="193" customFormat="1" ht="15" customHeight="1">
      <c r="B19" s="192" t="s">
        <v>96</v>
      </c>
      <c r="C19" s="209">
        <v>11</v>
      </c>
      <c r="D19" s="145" t="s">
        <v>210</v>
      </c>
      <c r="E19" s="67">
        <f>E14-E15+E16-E17-E18</f>
        <v>3072328.446677485</v>
      </c>
      <c r="F19" s="72">
        <f>F14-F15+F16-F17-F18</f>
        <v>0</v>
      </c>
      <c r="H19" s="66"/>
      <c r="I19" s="233"/>
    </row>
    <row r="20" spans="2:9" s="193" customFormat="1" ht="15" customHeight="1">
      <c r="B20" s="192" t="s">
        <v>97</v>
      </c>
      <c r="C20" s="209">
        <v>12</v>
      </c>
      <c r="D20" s="145" t="s">
        <v>211</v>
      </c>
      <c r="E20" s="67"/>
      <c r="F20" s="72"/>
      <c r="H20" s="66"/>
    </row>
    <row r="21" spans="2:9" s="193" customFormat="1" ht="15" customHeight="1">
      <c r="B21" s="192" t="s">
        <v>98</v>
      </c>
      <c r="C21" s="209">
        <v>13</v>
      </c>
      <c r="D21" s="145" t="s">
        <v>212</v>
      </c>
      <c r="E21" s="67">
        <v>122054.30000000005</v>
      </c>
      <c r="F21" s="72">
        <v>0</v>
      </c>
      <c r="H21" s="66"/>
    </row>
    <row r="22" spans="2:9" s="193" customFormat="1" ht="15" customHeight="1" thickBot="1">
      <c r="B22" s="195" t="s">
        <v>99</v>
      </c>
      <c r="C22" s="162">
        <v>14</v>
      </c>
      <c r="D22" s="163" t="s">
        <v>213</v>
      </c>
      <c r="E22" s="69">
        <f>E13-E19-E20+E21</f>
        <v>1701263.7974037889</v>
      </c>
      <c r="F22" s="74">
        <f>F13-F19-F20+F21</f>
        <v>0</v>
      </c>
      <c r="H22" s="66"/>
    </row>
    <row r="23" spans="2:9" ht="9" customHeight="1">
      <c r="C23" s="214"/>
      <c r="D23" s="164"/>
      <c r="E23" s="216"/>
      <c r="F23" s="216"/>
    </row>
    <row r="24" spans="2:9" ht="15" customHeight="1" thickBot="1">
      <c r="C24" s="250" t="s">
        <v>214</v>
      </c>
      <c r="D24" s="250"/>
      <c r="E24" s="250"/>
      <c r="F24" s="250"/>
    </row>
    <row r="25" spans="2:9" ht="15" customHeight="1">
      <c r="B25" s="235" t="s">
        <v>100</v>
      </c>
      <c r="C25" s="236">
        <v>15</v>
      </c>
      <c r="D25" s="156" t="s">
        <v>200</v>
      </c>
      <c r="E25" s="157">
        <v>105900.09</v>
      </c>
      <c r="F25" s="158">
        <v>0</v>
      </c>
    </row>
    <row r="26" spans="2:9" ht="15" customHeight="1">
      <c r="B26" s="192" t="s">
        <v>101</v>
      </c>
      <c r="C26" s="237">
        <v>16</v>
      </c>
      <c r="D26" s="159" t="s">
        <v>201</v>
      </c>
      <c r="E26" s="68">
        <v>0</v>
      </c>
      <c r="F26" s="73">
        <v>0</v>
      </c>
    </row>
    <row r="27" spans="2:9" ht="15" customHeight="1">
      <c r="B27" s="192" t="s">
        <v>102</v>
      </c>
      <c r="C27" s="237">
        <v>17</v>
      </c>
      <c r="D27" s="160" t="s">
        <v>202</v>
      </c>
      <c r="E27" s="68">
        <v>-15528.918411816179</v>
      </c>
      <c r="F27" s="73"/>
    </row>
    <row r="28" spans="2:9" ht="15" customHeight="1">
      <c r="B28" s="192" t="s">
        <v>103</v>
      </c>
      <c r="C28" s="237">
        <v>18</v>
      </c>
      <c r="D28" s="160" t="s">
        <v>203</v>
      </c>
      <c r="E28" s="68"/>
      <c r="F28" s="73"/>
    </row>
    <row r="29" spans="2:9" s="193" customFormat="1" ht="15" customHeight="1">
      <c r="B29" s="192" t="s">
        <v>104</v>
      </c>
      <c r="C29" s="209">
        <v>19</v>
      </c>
      <c r="D29" s="145" t="s">
        <v>215</v>
      </c>
      <c r="E29" s="67">
        <f>E25-E26-E27+E28</f>
        <v>121429.00841181618</v>
      </c>
      <c r="F29" s="72">
        <f>F25-F26-F27+F28</f>
        <v>0</v>
      </c>
      <c r="H29" s="66"/>
    </row>
    <row r="30" spans="2:9" ht="15" customHeight="1">
      <c r="B30" s="192" t="s">
        <v>105</v>
      </c>
      <c r="C30" s="237">
        <v>20</v>
      </c>
      <c r="D30" s="159" t="s">
        <v>205</v>
      </c>
      <c r="E30" s="68">
        <v>15000</v>
      </c>
      <c r="F30" s="73">
        <v>0</v>
      </c>
    </row>
    <row r="31" spans="2:9" ht="15" customHeight="1">
      <c r="B31" s="192" t="s">
        <v>106</v>
      </c>
      <c r="C31" s="237">
        <v>21</v>
      </c>
      <c r="D31" s="159" t="s">
        <v>216</v>
      </c>
      <c r="E31" s="68">
        <v>0</v>
      </c>
      <c r="F31" s="73">
        <v>0</v>
      </c>
    </row>
    <row r="32" spans="2:9" ht="15" customHeight="1">
      <c r="B32" s="192" t="s">
        <v>107</v>
      </c>
      <c r="C32" s="237">
        <v>22</v>
      </c>
      <c r="D32" s="160" t="s">
        <v>207</v>
      </c>
      <c r="E32" s="68">
        <v>-43000</v>
      </c>
      <c r="F32" s="73"/>
    </row>
    <row r="33" spans="2:8" ht="15" customHeight="1">
      <c r="B33" s="192" t="s">
        <v>108</v>
      </c>
      <c r="C33" s="237">
        <v>23</v>
      </c>
      <c r="D33" s="160" t="s">
        <v>208</v>
      </c>
      <c r="E33" s="68"/>
      <c r="F33" s="73"/>
    </row>
    <row r="34" spans="2:8" ht="15" customHeight="1">
      <c r="B34" s="192" t="s">
        <v>109</v>
      </c>
      <c r="C34" s="237">
        <v>24</v>
      </c>
      <c r="D34" s="160" t="s">
        <v>217</v>
      </c>
      <c r="E34" s="68"/>
      <c r="F34" s="73"/>
    </row>
    <row r="35" spans="2:8" s="193" customFormat="1" ht="15" customHeight="1">
      <c r="B35" s="192" t="s">
        <v>110</v>
      </c>
      <c r="C35" s="209">
        <v>25</v>
      </c>
      <c r="D35" s="145" t="s">
        <v>218</v>
      </c>
      <c r="E35" s="67">
        <f>E30-E31+E32-E33-E34</f>
        <v>-28000</v>
      </c>
      <c r="F35" s="72">
        <f>F30-F31+F32-F33-F34</f>
        <v>0</v>
      </c>
      <c r="H35" s="66"/>
    </row>
    <row r="36" spans="2:8" ht="15" customHeight="1">
      <c r="B36" s="192" t="s">
        <v>111</v>
      </c>
      <c r="C36" s="237">
        <v>26</v>
      </c>
      <c r="D36" s="159" t="s">
        <v>219</v>
      </c>
      <c r="E36" s="68"/>
      <c r="F36" s="73"/>
    </row>
    <row r="37" spans="2:8" ht="15" customHeight="1">
      <c r="B37" s="192" t="s">
        <v>112</v>
      </c>
      <c r="C37" s="237">
        <v>27</v>
      </c>
      <c r="D37" s="160" t="s">
        <v>220</v>
      </c>
      <c r="E37" s="68"/>
      <c r="F37" s="73"/>
    </row>
    <row r="38" spans="2:8" s="193" customFormat="1" ht="15" customHeight="1">
      <c r="B38" s="192" t="s">
        <v>113</v>
      </c>
      <c r="C38" s="209">
        <v>28</v>
      </c>
      <c r="D38" s="145" t="s">
        <v>221</v>
      </c>
      <c r="E38" s="67">
        <f>E36-E37</f>
        <v>0</v>
      </c>
      <c r="F38" s="72">
        <f>F36-F37</f>
        <v>0</v>
      </c>
      <c r="H38" s="66"/>
    </row>
    <row r="39" spans="2:8" s="193" customFormat="1" ht="15" customHeight="1">
      <c r="B39" s="192" t="s">
        <v>114</v>
      </c>
      <c r="C39" s="209">
        <v>29</v>
      </c>
      <c r="D39" s="145" t="s">
        <v>222</v>
      </c>
      <c r="E39" s="67"/>
      <c r="F39" s="72"/>
      <c r="H39" s="66"/>
    </row>
    <row r="40" spans="2:8" s="193" customFormat="1" ht="15" customHeight="1">
      <c r="B40" s="192" t="s">
        <v>115</v>
      </c>
      <c r="C40" s="209">
        <v>30</v>
      </c>
      <c r="D40" s="145" t="s">
        <v>212</v>
      </c>
      <c r="E40" s="67">
        <v>0</v>
      </c>
      <c r="F40" s="72">
        <v>0</v>
      </c>
      <c r="H40" s="66"/>
    </row>
    <row r="41" spans="2:8" s="193" customFormat="1" ht="15" customHeight="1" thickBot="1">
      <c r="B41" s="195" t="s">
        <v>116</v>
      </c>
      <c r="C41" s="162">
        <v>31</v>
      </c>
      <c r="D41" s="163" t="s">
        <v>223</v>
      </c>
      <c r="E41" s="69">
        <f>E29-E35+E38-E39+E40</f>
        <v>149429.00841181618</v>
      </c>
      <c r="F41" s="74">
        <f>F29-F35+F38-F39+F40</f>
        <v>0</v>
      </c>
      <c r="H41" s="66"/>
    </row>
    <row r="42" spans="2:8" s="233" customFormat="1" ht="9" customHeight="1" thickBot="1">
      <c r="C42" s="214"/>
      <c r="D42" s="165"/>
      <c r="E42" s="70"/>
      <c r="F42" s="70"/>
      <c r="H42" s="66"/>
    </row>
    <row r="43" spans="2:8" s="193" customFormat="1" ht="15" customHeight="1" thickBot="1">
      <c r="B43" s="238" t="s">
        <v>117</v>
      </c>
      <c r="C43" s="166">
        <v>32</v>
      </c>
      <c r="D43" s="167" t="s">
        <v>224</v>
      </c>
      <c r="E43" s="168">
        <f>E22+E41</f>
        <v>1850692.805815605</v>
      </c>
      <c r="F43" s="169">
        <f>F22+F41</f>
        <v>0</v>
      </c>
      <c r="H43" s="66"/>
    </row>
    <row r="44" spans="2:8" ht="9" customHeight="1">
      <c r="C44" s="214"/>
      <c r="D44" s="165"/>
      <c r="E44" s="216"/>
      <c r="F44" s="216"/>
    </row>
    <row r="45" spans="2:8" ht="15" customHeight="1" thickBot="1">
      <c r="C45" s="214"/>
      <c r="D45" s="250" t="s">
        <v>225</v>
      </c>
      <c r="E45" s="250"/>
      <c r="F45" s="250"/>
    </row>
    <row r="46" spans="2:8" ht="15" customHeight="1">
      <c r="B46" s="235" t="s">
        <v>118</v>
      </c>
      <c r="C46" s="236">
        <v>33</v>
      </c>
      <c r="D46" s="170" t="s">
        <v>226</v>
      </c>
      <c r="E46" s="157"/>
      <c r="F46" s="158"/>
    </row>
    <row r="47" spans="2:8" ht="15" customHeight="1">
      <c r="B47" s="192" t="s">
        <v>119</v>
      </c>
      <c r="C47" s="237">
        <v>34</v>
      </c>
      <c r="D47" s="159" t="s">
        <v>227</v>
      </c>
      <c r="E47" s="68"/>
      <c r="F47" s="73"/>
    </row>
    <row r="48" spans="2:8" ht="15" customHeight="1">
      <c r="B48" s="194" t="s">
        <v>120</v>
      </c>
      <c r="C48" s="237">
        <v>35</v>
      </c>
      <c r="D48" s="159" t="s">
        <v>228</v>
      </c>
      <c r="E48" s="68"/>
      <c r="F48" s="73"/>
    </row>
    <row r="49" spans="2:8" s="193" customFormat="1" ht="15" customHeight="1" thickBot="1">
      <c r="B49" s="195" t="s">
        <v>121</v>
      </c>
      <c r="C49" s="162">
        <v>36</v>
      </c>
      <c r="D49" s="163" t="s">
        <v>229</v>
      </c>
      <c r="E49" s="69">
        <f>E46-E47-E48</f>
        <v>0</v>
      </c>
      <c r="F49" s="74">
        <f>F46-F47-F48</f>
        <v>0</v>
      </c>
      <c r="H49" s="66"/>
    </row>
    <row r="50" spans="2:8" ht="8.25" customHeight="1">
      <c r="C50" s="214"/>
      <c r="D50" s="164"/>
      <c r="E50" s="216"/>
      <c r="F50" s="216"/>
    </row>
    <row r="51" spans="2:8" ht="15" customHeight="1" thickBot="1">
      <c r="C51" s="250" t="s">
        <v>230</v>
      </c>
      <c r="D51" s="250"/>
      <c r="E51" s="250"/>
      <c r="F51" s="250"/>
    </row>
    <row r="52" spans="2:8" ht="15" customHeight="1">
      <c r="B52" s="235" t="s">
        <v>122</v>
      </c>
      <c r="C52" s="236">
        <v>37</v>
      </c>
      <c r="D52" s="156" t="s">
        <v>231</v>
      </c>
      <c r="E52" s="157">
        <v>440075.48</v>
      </c>
      <c r="F52" s="158">
        <v>0</v>
      </c>
    </row>
    <row r="53" spans="2:8" ht="15" customHeight="1">
      <c r="B53" s="192" t="s">
        <v>123</v>
      </c>
      <c r="C53" s="237">
        <v>38</v>
      </c>
      <c r="D53" s="160" t="s">
        <v>232</v>
      </c>
      <c r="E53" s="68">
        <v>0</v>
      </c>
      <c r="F53" s="73">
        <v>0</v>
      </c>
    </row>
    <row r="54" spans="2:8" ht="15" customHeight="1">
      <c r="B54" s="192" t="s">
        <v>124</v>
      </c>
      <c r="C54" s="237">
        <v>39</v>
      </c>
      <c r="D54" s="160" t="s">
        <v>233</v>
      </c>
      <c r="E54" s="68">
        <v>0</v>
      </c>
      <c r="F54" s="73">
        <v>0</v>
      </c>
    </row>
    <row r="55" spans="2:8" ht="15" customHeight="1">
      <c r="B55" s="192" t="s">
        <v>125</v>
      </c>
      <c r="C55" s="237">
        <v>40</v>
      </c>
      <c r="D55" s="160" t="s">
        <v>234</v>
      </c>
      <c r="E55" s="68">
        <v>0</v>
      </c>
      <c r="F55" s="73">
        <v>0</v>
      </c>
    </row>
    <row r="56" spans="2:8" ht="15" customHeight="1">
      <c r="B56" s="192" t="s">
        <v>126</v>
      </c>
      <c r="C56" s="237">
        <v>41</v>
      </c>
      <c r="D56" s="160" t="s">
        <v>166</v>
      </c>
      <c r="E56" s="68">
        <v>0</v>
      </c>
      <c r="F56" s="73">
        <v>0</v>
      </c>
    </row>
    <row r="57" spans="2:8" ht="15" customHeight="1">
      <c r="B57" s="192" t="s">
        <v>127</v>
      </c>
      <c r="C57" s="237">
        <v>42</v>
      </c>
      <c r="D57" s="160" t="s">
        <v>167</v>
      </c>
      <c r="E57" s="68">
        <v>0</v>
      </c>
      <c r="F57" s="73">
        <v>0</v>
      </c>
    </row>
    <row r="58" spans="2:8" ht="15" customHeight="1">
      <c r="B58" s="192" t="s">
        <v>128</v>
      </c>
      <c r="C58" s="237">
        <v>43</v>
      </c>
      <c r="D58" s="160" t="s">
        <v>171</v>
      </c>
      <c r="E58" s="68">
        <v>0</v>
      </c>
      <c r="F58" s="73">
        <v>0</v>
      </c>
    </row>
    <row r="59" spans="2:8" ht="15" customHeight="1">
      <c r="B59" s="192" t="s">
        <v>129</v>
      </c>
      <c r="C59" s="237">
        <v>44</v>
      </c>
      <c r="D59" s="160" t="s">
        <v>235</v>
      </c>
      <c r="E59" s="68">
        <v>0</v>
      </c>
      <c r="F59" s="73">
        <v>0</v>
      </c>
    </row>
    <row r="60" spans="2:8" ht="15" customHeight="1">
      <c r="B60" s="192" t="s">
        <v>130</v>
      </c>
      <c r="C60" s="237">
        <v>45</v>
      </c>
      <c r="D60" s="160" t="s">
        <v>236</v>
      </c>
      <c r="E60" s="68"/>
      <c r="F60" s="73"/>
    </row>
    <row r="61" spans="2:8" s="164" customFormat="1" ht="15" customHeight="1" thickBot="1">
      <c r="B61" s="195" t="s">
        <v>131</v>
      </c>
      <c r="C61" s="239">
        <v>46</v>
      </c>
      <c r="D61" s="171" t="s">
        <v>237</v>
      </c>
      <c r="E61" s="69">
        <f>SUM(E52:E60)</f>
        <v>440075.48</v>
      </c>
      <c r="F61" s="74">
        <f>SUM(F52:F60)</f>
        <v>0</v>
      </c>
      <c r="H61" s="66"/>
    </row>
    <row r="62" spans="2:8" s="164" customFormat="1" ht="9" customHeight="1">
      <c r="C62" s="214"/>
      <c r="E62" s="70"/>
      <c r="F62" s="70"/>
      <c r="H62" s="66"/>
    </row>
    <row r="63" spans="2:8" s="164" customFormat="1" ht="15" customHeight="1" thickBot="1">
      <c r="C63" s="251" t="s">
        <v>238</v>
      </c>
      <c r="D63" s="251"/>
      <c r="E63" s="251"/>
      <c r="F63" s="251"/>
      <c r="H63" s="66"/>
    </row>
    <row r="64" spans="2:8" ht="15" customHeight="1">
      <c r="B64" s="235" t="s">
        <v>132</v>
      </c>
      <c r="C64" s="236">
        <v>47</v>
      </c>
      <c r="D64" s="172" t="s">
        <v>239</v>
      </c>
      <c r="E64" s="157">
        <v>1455003.76</v>
      </c>
      <c r="F64" s="158">
        <v>0</v>
      </c>
    </row>
    <row r="65" spans="2:8" ht="15" customHeight="1">
      <c r="B65" s="192" t="s">
        <v>133</v>
      </c>
      <c r="C65" s="237">
        <v>48</v>
      </c>
      <c r="D65" s="173" t="s">
        <v>240</v>
      </c>
      <c r="E65" s="68">
        <v>493555.2900000001</v>
      </c>
      <c r="F65" s="73">
        <v>0</v>
      </c>
    </row>
    <row r="66" spans="2:8" ht="15" customHeight="1">
      <c r="B66" s="192" t="s">
        <v>134</v>
      </c>
      <c r="C66" s="237">
        <v>49</v>
      </c>
      <c r="D66" s="173" t="s">
        <v>241</v>
      </c>
      <c r="E66" s="68">
        <v>8226.130000000001</v>
      </c>
      <c r="F66" s="73">
        <v>0</v>
      </c>
    </row>
    <row r="67" spans="2:8" ht="15" customHeight="1">
      <c r="B67" s="192" t="s">
        <v>135</v>
      </c>
      <c r="C67" s="237">
        <v>50</v>
      </c>
      <c r="D67" s="173" t="s">
        <v>242</v>
      </c>
      <c r="E67" s="68">
        <v>118019.38</v>
      </c>
      <c r="F67" s="73">
        <v>0</v>
      </c>
    </row>
    <row r="68" spans="2:8" ht="15" customHeight="1">
      <c r="B68" s="192" t="s">
        <v>136</v>
      </c>
      <c r="C68" s="237">
        <v>51</v>
      </c>
      <c r="D68" s="173" t="s">
        <v>243</v>
      </c>
      <c r="E68" s="68">
        <v>1887.03</v>
      </c>
      <c r="F68" s="73">
        <v>0</v>
      </c>
    </row>
    <row r="69" spans="2:8" ht="15" customHeight="1">
      <c r="B69" s="192" t="s">
        <v>137</v>
      </c>
      <c r="C69" s="237">
        <v>52</v>
      </c>
      <c r="D69" s="173" t="s">
        <v>244</v>
      </c>
      <c r="E69" s="68"/>
      <c r="F69" s="73">
        <v>0</v>
      </c>
    </row>
    <row r="70" spans="2:8" ht="15" customHeight="1" thickBot="1">
      <c r="B70" s="240" t="s">
        <v>138</v>
      </c>
      <c r="C70" s="241">
        <v>53</v>
      </c>
      <c r="D70" s="174" t="s">
        <v>245</v>
      </c>
      <c r="E70" s="175">
        <v>-289093.18</v>
      </c>
      <c r="F70" s="73">
        <v>0</v>
      </c>
    </row>
    <row r="71" spans="2:8" s="190" customFormat="1" ht="9" customHeight="1" thickBot="1">
      <c r="C71" s="221"/>
      <c r="D71" s="176"/>
      <c r="E71" s="177"/>
      <c r="F71" s="177"/>
      <c r="H71" s="66"/>
    </row>
    <row r="72" spans="2:8" s="193" customFormat="1" ht="15" customHeight="1">
      <c r="B72" s="235" t="s">
        <v>139</v>
      </c>
      <c r="C72" s="208">
        <v>54</v>
      </c>
      <c r="D72" s="141" t="s">
        <v>246</v>
      </c>
      <c r="E72" s="142">
        <f>E43+E49+E61-E64-E65-E66-E67-E68-E69+E70</f>
        <v>-75016.484184395144</v>
      </c>
      <c r="F72" s="143">
        <f>F43+F49+F61-F64-F65-F66-F67-F68-F69+F70</f>
        <v>0</v>
      </c>
      <c r="H72" s="66"/>
    </row>
    <row r="73" spans="2:8" s="193" customFormat="1" ht="15" customHeight="1">
      <c r="B73" s="192" t="s">
        <v>140</v>
      </c>
      <c r="C73" s="209">
        <v>55</v>
      </c>
      <c r="D73" s="178" t="s">
        <v>247</v>
      </c>
      <c r="E73" s="67"/>
      <c r="F73" s="72"/>
      <c r="H73" s="66"/>
    </row>
    <row r="74" spans="2:8" s="193" customFormat="1" ht="15" customHeight="1" thickBot="1">
      <c r="B74" s="195" t="s">
        <v>141</v>
      </c>
      <c r="C74" s="162">
        <v>56</v>
      </c>
      <c r="D74" s="163" t="s">
        <v>248</v>
      </c>
      <c r="E74" s="69">
        <f>E72-E73</f>
        <v>-75016.484184395144</v>
      </c>
      <c r="F74" s="74">
        <f>F72-F73</f>
        <v>0</v>
      </c>
      <c r="H74" s="66"/>
    </row>
    <row r="75" spans="2:8">
      <c r="D75" s="179"/>
    </row>
    <row r="76" spans="2:8">
      <c r="C76" s="242"/>
      <c r="D76" s="242"/>
      <c r="E76" s="242"/>
      <c r="F76" s="242"/>
    </row>
    <row r="77" spans="2:8">
      <c r="C77" s="243"/>
      <c r="D77" s="243"/>
      <c r="E77" s="243"/>
      <c r="F77" s="243"/>
    </row>
    <row r="78" spans="2:8">
      <c r="C78" s="242"/>
      <c r="D78" s="242"/>
      <c r="E78" s="242"/>
      <c r="F78" s="242"/>
    </row>
    <row r="79" spans="2:8">
      <c r="C79" s="243"/>
      <c r="D79" s="243"/>
      <c r="E79" s="243"/>
      <c r="F79" s="243"/>
    </row>
    <row r="80" spans="2:8">
      <c r="C80" s="242"/>
      <c r="D80" s="242"/>
      <c r="E80" s="242"/>
      <c r="F80" s="242"/>
    </row>
    <row r="81" spans="3:6">
      <c r="C81" s="243"/>
      <c r="D81" s="243"/>
      <c r="E81" s="243"/>
      <c r="F81" s="243"/>
    </row>
  </sheetData>
  <mergeCells count="16">
    <mergeCell ref="C8:F8"/>
    <mergeCell ref="B1:C1"/>
    <mergeCell ref="E1:F1"/>
    <mergeCell ref="B2:F2"/>
    <mergeCell ref="D4:F4"/>
    <mergeCell ref="E5:F5"/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abSelected="1" topLeftCell="B7" zoomScale="85" zoomScaleNormal="85" zoomScaleSheetLayoutView="50" workbookViewId="0">
      <pane ySplit="4" topLeftCell="A17" activePane="bottomLeft" state="frozen"/>
      <selection activeCell="A7" sqref="A7"/>
      <selection pane="bottomLeft" activeCell="C52" sqref="C52:AL52"/>
    </sheetView>
  </sheetViews>
  <sheetFormatPr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7.85546875" style="5" customWidth="1"/>
    <col min="17" max="17" width="19.14062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142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144</v>
      </c>
      <c r="B2" s="31"/>
      <c r="C2" s="62"/>
      <c r="D2" s="62"/>
      <c r="E2" s="62"/>
      <c r="F2" s="62"/>
      <c r="G2" s="62"/>
      <c r="H2" s="62"/>
    </row>
    <row r="3" spans="1:38">
      <c r="A3" s="64" t="s">
        <v>146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147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61" t="s">
        <v>81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C6" s="263" t="s">
        <v>82</v>
      </c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38" ht="45.75" customHeight="1" thickBot="1">
      <c r="A7" s="62"/>
      <c r="B7" s="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C7" s="264"/>
      <c r="AD7" s="264"/>
      <c r="AE7" s="264"/>
      <c r="AF7" s="264"/>
      <c r="AG7" s="264"/>
      <c r="AH7" s="264"/>
      <c r="AI7" s="264"/>
      <c r="AJ7" s="264"/>
      <c r="AK7" s="264"/>
      <c r="AL7" s="264"/>
    </row>
    <row r="8" spans="1:38" s="1" customFormat="1" ht="89.25" customHeight="1">
      <c r="A8" s="277" t="s">
        <v>23</v>
      </c>
      <c r="B8" s="265" t="s">
        <v>69</v>
      </c>
      <c r="C8" s="273" t="s">
        <v>22</v>
      </c>
      <c r="D8" s="258"/>
      <c r="E8" s="258"/>
      <c r="F8" s="258"/>
      <c r="G8" s="258"/>
      <c r="H8" s="274" t="s">
        <v>143</v>
      </c>
      <c r="I8" s="258" t="s">
        <v>70</v>
      </c>
      <c r="J8" s="258"/>
      <c r="K8" s="258" t="s">
        <v>71</v>
      </c>
      <c r="L8" s="258"/>
      <c r="M8" s="258"/>
      <c r="N8" s="258"/>
      <c r="O8" s="258"/>
      <c r="P8" s="258" t="s">
        <v>72</v>
      </c>
      <c r="Q8" s="282"/>
      <c r="R8" s="273" t="s">
        <v>73</v>
      </c>
      <c r="S8" s="258"/>
      <c r="T8" s="258"/>
      <c r="U8" s="258"/>
      <c r="V8" s="258"/>
      <c r="W8" s="258"/>
      <c r="X8" s="258"/>
      <c r="Y8" s="258"/>
      <c r="Z8" s="258" t="s">
        <v>76</v>
      </c>
      <c r="AA8" s="265"/>
      <c r="AC8" s="270" t="s">
        <v>70</v>
      </c>
      <c r="AD8" s="258"/>
      <c r="AE8" s="258" t="s">
        <v>71</v>
      </c>
      <c r="AF8" s="258"/>
      <c r="AG8" s="258" t="s">
        <v>77</v>
      </c>
      <c r="AH8" s="258"/>
      <c r="AI8" s="258" t="s">
        <v>78</v>
      </c>
      <c r="AJ8" s="258"/>
      <c r="AK8" s="258" t="s">
        <v>76</v>
      </c>
      <c r="AL8" s="265"/>
    </row>
    <row r="9" spans="1:38" s="1" customFormat="1" ht="49.9" customHeight="1">
      <c r="A9" s="278"/>
      <c r="B9" s="280"/>
      <c r="C9" s="268" t="s">
        <v>15</v>
      </c>
      <c r="D9" s="269"/>
      <c r="E9" s="269"/>
      <c r="F9" s="269"/>
      <c r="G9" s="8" t="s">
        <v>16</v>
      </c>
      <c r="H9" s="275"/>
      <c r="I9" s="256" t="s">
        <v>0</v>
      </c>
      <c r="J9" s="256" t="s">
        <v>1</v>
      </c>
      <c r="K9" s="269" t="s">
        <v>0</v>
      </c>
      <c r="L9" s="269"/>
      <c r="M9" s="269"/>
      <c r="N9" s="269"/>
      <c r="O9" s="8" t="s">
        <v>1</v>
      </c>
      <c r="P9" s="256" t="s">
        <v>79</v>
      </c>
      <c r="Q9" s="266" t="s">
        <v>80</v>
      </c>
      <c r="R9" s="268" t="s">
        <v>74</v>
      </c>
      <c r="S9" s="269"/>
      <c r="T9" s="269"/>
      <c r="U9" s="269"/>
      <c r="V9" s="269" t="s">
        <v>75</v>
      </c>
      <c r="W9" s="269"/>
      <c r="X9" s="269"/>
      <c r="Y9" s="269"/>
      <c r="Z9" s="256" t="s">
        <v>17</v>
      </c>
      <c r="AA9" s="266" t="s">
        <v>18</v>
      </c>
      <c r="AC9" s="271" t="s">
        <v>0</v>
      </c>
      <c r="AD9" s="256" t="s">
        <v>1</v>
      </c>
      <c r="AE9" s="256" t="s">
        <v>0</v>
      </c>
      <c r="AF9" s="256" t="s">
        <v>1</v>
      </c>
      <c r="AG9" s="256" t="s">
        <v>79</v>
      </c>
      <c r="AH9" s="256" t="s">
        <v>80</v>
      </c>
      <c r="AI9" s="256" t="s">
        <v>74</v>
      </c>
      <c r="AJ9" s="256" t="s">
        <v>75</v>
      </c>
      <c r="AK9" s="256" t="s">
        <v>17</v>
      </c>
      <c r="AL9" s="266" t="s">
        <v>18</v>
      </c>
    </row>
    <row r="10" spans="1:38" s="1" customFormat="1" ht="102.75" customHeight="1" thickBot="1">
      <c r="A10" s="279"/>
      <c r="B10" s="281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6"/>
      <c r="I10" s="257"/>
      <c r="J10" s="257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7"/>
      <c r="Q10" s="267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7"/>
      <c r="AA10" s="267"/>
      <c r="AC10" s="272"/>
      <c r="AD10" s="257"/>
      <c r="AE10" s="257"/>
      <c r="AF10" s="257"/>
      <c r="AG10" s="257"/>
      <c r="AH10" s="257"/>
      <c r="AI10" s="257"/>
      <c r="AJ10" s="257"/>
      <c r="AK10" s="257"/>
      <c r="AL10" s="267"/>
    </row>
    <row r="11" spans="1:38" ht="24.95" customHeight="1" thickBot="1">
      <c r="A11" s="96" t="s">
        <v>24</v>
      </c>
      <c r="B11" s="99" t="s">
        <v>25</v>
      </c>
      <c r="C11" s="3">
        <f>SUM(C12:C15)</f>
        <v>832</v>
      </c>
      <c r="D11" s="3">
        <f t="shared" ref="D11:V11" si="0">SUM(D12:D15)</f>
        <v>194</v>
      </c>
      <c r="E11" s="3">
        <f>SUM(E12:E15)</f>
        <v>2514</v>
      </c>
      <c r="F11" s="3">
        <f t="shared" si="0"/>
        <v>3540</v>
      </c>
      <c r="G11" s="3">
        <f>SUM(G12:G15)</f>
        <v>3742</v>
      </c>
      <c r="H11" s="116"/>
      <c r="I11" s="115">
        <f t="shared" si="0"/>
        <v>109962.63</v>
      </c>
      <c r="J11" s="3">
        <f t="shared" ref="J11" si="1">SUM(J12:J15)</f>
        <v>0</v>
      </c>
      <c r="K11" s="3">
        <f t="shared" si="0"/>
        <v>31976.719999999998</v>
      </c>
      <c r="L11" s="3">
        <f t="shared" ref="L11:O11" si="2">SUM(L12:L15)</f>
        <v>935.71999999999991</v>
      </c>
      <c r="M11" s="3">
        <f t="shared" si="2"/>
        <v>72987.650000000009</v>
      </c>
      <c r="N11" s="3">
        <f t="shared" si="2"/>
        <v>105900.09</v>
      </c>
      <c r="O11" s="3">
        <f t="shared" si="2"/>
        <v>0</v>
      </c>
      <c r="P11" s="3">
        <f t="shared" si="0"/>
        <v>121429.00841181616</v>
      </c>
      <c r="Q11" s="3">
        <f t="shared" ref="Q11" si="3">SUM(Q12:Q15)</f>
        <v>121429.00841181616</v>
      </c>
      <c r="R11" s="115">
        <v>0</v>
      </c>
      <c r="S11" s="115">
        <v>0</v>
      </c>
      <c r="T11" s="115">
        <v>15000</v>
      </c>
      <c r="U11" s="115">
        <v>15000</v>
      </c>
      <c r="V11" s="3">
        <v>0</v>
      </c>
      <c r="W11" s="3">
        <v>0</v>
      </c>
      <c r="X11" s="3">
        <v>15000</v>
      </c>
      <c r="Y11" s="3">
        <v>15000</v>
      </c>
      <c r="Z11" s="3">
        <f>SUM(Z12:Z15)</f>
        <v>-28000</v>
      </c>
      <c r="AA11" s="3">
        <f>SUM(AA12:AA15)</f>
        <v>-28000</v>
      </c>
      <c r="AC11" s="99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</row>
    <row r="12" spans="1:38" s="4" customFormat="1" ht="24.95" customHeight="1">
      <c r="A12" s="10"/>
      <c r="B12" s="16" t="s">
        <v>26</v>
      </c>
      <c r="C12" s="26">
        <v>832</v>
      </c>
      <c r="D12" s="26">
        <v>194</v>
      </c>
      <c r="E12" s="26">
        <v>2514</v>
      </c>
      <c r="F12" s="26">
        <v>3540</v>
      </c>
      <c r="G12" s="26">
        <v>3742</v>
      </c>
      <c r="H12" s="20"/>
      <c r="I12" s="26">
        <v>109962.63</v>
      </c>
      <c r="J12" s="26">
        <v>0</v>
      </c>
      <c r="K12" s="26">
        <v>31976.719999999998</v>
      </c>
      <c r="L12" s="26">
        <v>935.71999999999991</v>
      </c>
      <c r="M12" s="26">
        <v>72987.650000000009</v>
      </c>
      <c r="N12" s="26">
        <v>105900.09</v>
      </c>
      <c r="O12" s="26">
        <v>0</v>
      </c>
      <c r="P12" s="35">
        <v>121429.00841181616</v>
      </c>
      <c r="Q12" s="36">
        <v>121429.00841181616</v>
      </c>
      <c r="R12" s="124">
        <v>0</v>
      </c>
      <c r="S12" s="124">
        <v>0</v>
      </c>
      <c r="T12" s="124">
        <v>15000</v>
      </c>
      <c r="U12" s="124">
        <v>15000</v>
      </c>
      <c r="V12" s="180" t="s">
        <v>150</v>
      </c>
      <c r="W12" s="180" t="s">
        <v>150</v>
      </c>
      <c r="X12" s="181">
        <v>15000</v>
      </c>
      <c r="Y12" s="35" t="s">
        <v>148</v>
      </c>
      <c r="Z12" s="26">
        <v>-28000</v>
      </c>
      <c r="AA12" s="26">
        <v>-28000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52"/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6">
        <v>0</v>
      </c>
      <c r="O13" s="27">
        <v>0</v>
      </c>
      <c r="P13" s="35" t="s">
        <v>148</v>
      </c>
      <c r="Q13" s="36" t="s">
        <v>148</v>
      </c>
      <c r="R13" s="124" t="s">
        <v>148</v>
      </c>
      <c r="S13" s="124" t="s">
        <v>148</v>
      </c>
      <c r="T13" s="124" t="s">
        <v>148</v>
      </c>
      <c r="U13" s="124">
        <v>0</v>
      </c>
      <c r="V13" s="180" t="s">
        <v>150</v>
      </c>
      <c r="W13" s="38" t="s">
        <v>150</v>
      </c>
      <c r="X13" s="38" t="s">
        <v>150</v>
      </c>
      <c r="Y13" s="38" t="s">
        <v>148</v>
      </c>
      <c r="Z13" s="26">
        <v>0</v>
      </c>
      <c r="AA13" s="26">
        <v>0</v>
      </c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52"/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6">
        <v>0</v>
      </c>
      <c r="O14" s="27">
        <v>0</v>
      </c>
      <c r="P14" s="35" t="s">
        <v>148</v>
      </c>
      <c r="Q14" s="36" t="s">
        <v>148</v>
      </c>
      <c r="R14" s="124" t="s">
        <v>148</v>
      </c>
      <c r="S14" s="124" t="s">
        <v>148</v>
      </c>
      <c r="T14" s="124" t="s">
        <v>148</v>
      </c>
      <c r="U14" s="124">
        <v>0</v>
      </c>
      <c r="V14" s="180" t="s">
        <v>150</v>
      </c>
      <c r="W14" s="38" t="s">
        <v>150</v>
      </c>
      <c r="X14" s="38" t="s">
        <v>150</v>
      </c>
      <c r="Y14" s="38" t="s">
        <v>148</v>
      </c>
      <c r="Z14" s="26">
        <v>0</v>
      </c>
      <c r="AA14" s="26">
        <v>0</v>
      </c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1"/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6">
        <v>0</v>
      </c>
      <c r="O15" s="28">
        <v>0</v>
      </c>
      <c r="P15" s="35" t="s">
        <v>148</v>
      </c>
      <c r="Q15" s="36" t="s">
        <v>148</v>
      </c>
      <c r="R15" s="124" t="s">
        <v>148</v>
      </c>
      <c r="S15" s="124" t="s">
        <v>148</v>
      </c>
      <c r="T15" s="124" t="s">
        <v>148</v>
      </c>
      <c r="U15" s="124">
        <v>0</v>
      </c>
      <c r="V15" s="180" t="s">
        <v>150</v>
      </c>
      <c r="W15" s="41" t="s">
        <v>150</v>
      </c>
      <c r="X15" s="41" t="s">
        <v>150</v>
      </c>
      <c r="Y15" s="41" t="s">
        <v>148</v>
      </c>
      <c r="Z15" s="26">
        <v>0</v>
      </c>
      <c r="AA15" s="26">
        <v>0</v>
      </c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6" t="s">
        <v>30</v>
      </c>
      <c r="B16" s="99" t="s">
        <v>11</v>
      </c>
      <c r="C16" s="3">
        <v>2065</v>
      </c>
      <c r="D16" s="3">
        <v>1958</v>
      </c>
      <c r="E16" s="3">
        <v>2992</v>
      </c>
      <c r="F16" s="3">
        <v>7015</v>
      </c>
      <c r="G16" s="3">
        <v>5797</v>
      </c>
      <c r="H16" s="116"/>
      <c r="I16" s="115">
        <v>53149.308850000001</v>
      </c>
      <c r="J16" s="3">
        <v>0</v>
      </c>
      <c r="K16" s="3">
        <v>2283.4500000000007</v>
      </c>
      <c r="L16" s="3">
        <v>44378.637699999999</v>
      </c>
      <c r="M16" s="3">
        <v>3039.7899999999995</v>
      </c>
      <c r="N16" s="3">
        <v>49701.877700000005</v>
      </c>
      <c r="O16" s="3">
        <v>0</v>
      </c>
      <c r="P16" s="3">
        <v>56862.704624004706</v>
      </c>
      <c r="Q16" s="3">
        <v>56862.704624004706</v>
      </c>
      <c r="R16" s="115">
        <v>0</v>
      </c>
      <c r="S16" s="115">
        <v>0</v>
      </c>
      <c r="T16" s="115">
        <v>0</v>
      </c>
      <c r="U16" s="115">
        <v>0</v>
      </c>
      <c r="V16" s="3">
        <v>0</v>
      </c>
      <c r="W16" s="3">
        <v>0</v>
      </c>
      <c r="X16" s="3">
        <v>0</v>
      </c>
      <c r="Y16" s="3">
        <v>0</v>
      </c>
      <c r="Z16" s="3">
        <v>241.11103600000388</v>
      </c>
      <c r="AA16" s="3">
        <v>241.11103600000388</v>
      </c>
      <c r="AC16" s="99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6" t="s">
        <v>31</v>
      </c>
      <c r="B17" s="99" t="s">
        <v>32</v>
      </c>
      <c r="C17" s="3">
        <f>SUM(C18:C19)</f>
        <v>7016</v>
      </c>
      <c r="D17" s="3">
        <f t="shared" ref="D17:Z17" si="4">SUM(D18:D19)</f>
        <v>544</v>
      </c>
      <c r="E17" s="3">
        <f t="shared" si="4"/>
        <v>2705</v>
      </c>
      <c r="F17" s="3">
        <f>SUM(F18:F19)</f>
        <v>10265</v>
      </c>
      <c r="G17" s="3">
        <f t="shared" si="4"/>
        <v>9135</v>
      </c>
      <c r="H17" s="116"/>
      <c r="I17" s="115">
        <f t="shared" si="4"/>
        <v>169821.89737000002</v>
      </c>
      <c r="J17" s="3">
        <f t="shared" ref="J17" si="5">SUM(J18:J19)</f>
        <v>200</v>
      </c>
      <c r="K17" s="3">
        <f t="shared" si="4"/>
        <v>-44969.878456999984</v>
      </c>
      <c r="L17" s="3">
        <f t="shared" ref="L17:M17" si="6">SUM(L18:L19)</f>
        <v>14576.475947000003</v>
      </c>
      <c r="M17" s="3">
        <f t="shared" si="6"/>
        <v>27219.96</v>
      </c>
      <c r="N17" s="3">
        <f>SUM(N18:N19)</f>
        <v>-3173.4425099999789</v>
      </c>
      <c r="O17" s="3">
        <f t="shared" ref="O17" si="7">SUM(O18:O19)</f>
        <v>197.4199878</v>
      </c>
      <c r="P17" s="3">
        <f t="shared" si="4"/>
        <v>102713.64413199321</v>
      </c>
      <c r="Q17" s="3">
        <f t="shared" ref="Q17" si="8">SUM(Q18:Q19)</f>
        <v>102545.2071412932</v>
      </c>
      <c r="R17" s="115">
        <v>12000</v>
      </c>
      <c r="S17" s="115">
        <v>558.65</v>
      </c>
      <c r="T17" s="115">
        <v>0</v>
      </c>
      <c r="U17" s="115">
        <v>12558.65</v>
      </c>
      <c r="V17" s="3">
        <v>12000</v>
      </c>
      <c r="W17" s="3">
        <v>558.65</v>
      </c>
      <c r="X17" s="3">
        <v>0</v>
      </c>
      <c r="Y17" s="3">
        <v>12558.65</v>
      </c>
      <c r="Z17" s="3">
        <f t="shared" si="4"/>
        <v>-2041.35</v>
      </c>
      <c r="AA17" s="3">
        <f>SUM(AA18:AA19)</f>
        <v>-2041.35</v>
      </c>
      <c r="AC17" s="99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81" t="s">
        <v>33</v>
      </c>
      <c r="C18" s="100">
        <v>6651</v>
      </c>
      <c r="D18" s="100">
        <v>0</v>
      </c>
      <c r="E18" s="100">
        <v>2493</v>
      </c>
      <c r="F18" s="100">
        <v>9144</v>
      </c>
      <c r="G18" s="100">
        <v>7875</v>
      </c>
      <c r="H18" s="20"/>
      <c r="I18" s="100">
        <v>118505.54000000004</v>
      </c>
      <c r="J18" s="100">
        <v>0</v>
      </c>
      <c r="K18" s="100">
        <v>-61798.549999999988</v>
      </c>
      <c r="L18" s="100">
        <v>0</v>
      </c>
      <c r="M18" s="100">
        <v>22678.880000000001</v>
      </c>
      <c r="N18" s="100">
        <v>-39119.669999999984</v>
      </c>
      <c r="O18" s="100">
        <v>0</v>
      </c>
      <c r="P18" s="75">
        <v>73376.29427152194</v>
      </c>
      <c r="Q18" s="77">
        <v>73328.358381821934</v>
      </c>
      <c r="R18" s="126">
        <v>12000</v>
      </c>
      <c r="S18" s="126">
        <v>0</v>
      </c>
      <c r="T18" s="126">
        <v>0</v>
      </c>
      <c r="U18" s="126">
        <v>12000</v>
      </c>
      <c r="V18" s="100">
        <v>12000</v>
      </c>
      <c r="W18" s="100">
        <v>0</v>
      </c>
      <c r="X18" s="100">
        <v>0</v>
      </c>
      <c r="Y18" s="100">
        <v>12000</v>
      </c>
      <c r="Z18" s="101">
        <v>-2700</v>
      </c>
      <c r="AA18" s="101">
        <v>-2700</v>
      </c>
      <c r="AC18" s="76"/>
      <c r="AD18" s="75"/>
      <c r="AE18" s="75"/>
      <c r="AF18" s="75"/>
      <c r="AG18" s="75"/>
      <c r="AH18" s="75"/>
      <c r="AI18" s="75"/>
      <c r="AJ18" s="75"/>
      <c r="AK18" s="75"/>
      <c r="AL18" s="77"/>
    </row>
    <row r="19" spans="1:16379" s="66" customFormat="1" ht="24.95" customHeight="1" thickBot="1">
      <c r="A19" s="13"/>
      <c r="B19" s="82" t="s">
        <v>34</v>
      </c>
      <c r="C19" s="97">
        <v>365</v>
      </c>
      <c r="D19" s="97">
        <v>544</v>
      </c>
      <c r="E19" s="97">
        <v>212</v>
      </c>
      <c r="F19" s="97">
        <v>1121</v>
      </c>
      <c r="G19" s="97">
        <v>1260</v>
      </c>
      <c r="H19" s="21"/>
      <c r="I19" s="97">
        <v>51316.357369999983</v>
      </c>
      <c r="J19" s="97">
        <v>200</v>
      </c>
      <c r="K19" s="97">
        <v>16828.671543</v>
      </c>
      <c r="L19" s="97">
        <v>14576.475947000003</v>
      </c>
      <c r="M19" s="97">
        <v>4541.08</v>
      </c>
      <c r="N19" s="97">
        <v>35946.227490000005</v>
      </c>
      <c r="O19" s="97">
        <v>197.4199878</v>
      </c>
      <c r="P19" s="78">
        <v>29337.349860471269</v>
      </c>
      <c r="Q19" s="80">
        <v>29216.848759471268</v>
      </c>
      <c r="R19" s="127">
        <v>0</v>
      </c>
      <c r="S19" s="127">
        <v>558.65</v>
      </c>
      <c r="T19" s="127">
        <v>0</v>
      </c>
      <c r="U19" s="127">
        <v>558.65</v>
      </c>
      <c r="V19" s="97">
        <v>0</v>
      </c>
      <c r="W19" s="97">
        <v>558.65</v>
      </c>
      <c r="X19" s="97">
        <v>0</v>
      </c>
      <c r="Y19" s="97">
        <v>558.65</v>
      </c>
      <c r="Z19" s="98">
        <v>658.65</v>
      </c>
      <c r="AA19" s="98">
        <v>658.65</v>
      </c>
      <c r="AC19" s="79"/>
      <c r="AD19" s="78"/>
      <c r="AE19" s="78"/>
      <c r="AF19" s="78"/>
      <c r="AG19" s="78"/>
      <c r="AH19" s="78"/>
      <c r="AI19" s="78"/>
      <c r="AJ19" s="78"/>
      <c r="AK19" s="78"/>
      <c r="AL19" s="80"/>
    </row>
    <row r="20" spans="1:16379" ht="24.95" customHeight="1" thickBot="1">
      <c r="A20" s="96" t="s">
        <v>35</v>
      </c>
      <c r="B20" s="99" t="s">
        <v>2</v>
      </c>
      <c r="C20" s="3">
        <v>2717</v>
      </c>
      <c r="D20" s="3">
        <v>393</v>
      </c>
      <c r="E20" s="3">
        <v>4925</v>
      </c>
      <c r="F20" s="3">
        <v>8035</v>
      </c>
      <c r="G20" s="3">
        <v>7982</v>
      </c>
      <c r="H20" s="116"/>
      <c r="I20" s="115">
        <v>2030344.6000000003</v>
      </c>
      <c r="J20" s="3">
        <v>0</v>
      </c>
      <c r="K20" s="3">
        <v>1015325.8299999998</v>
      </c>
      <c r="L20" s="3">
        <v>33575.550000000003</v>
      </c>
      <c r="M20" s="3">
        <v>850053.81</v>
      </c>
      <c r="N20" s="3">
        <v>1898955.19</v>
      </c>
      <c r="O20" s="3">
        <v>0</v>
      </c>
      <c r="P20" s="3">
        <v>2415272.6212477479</v>
      </c>
      <c r="Q20" s="3">
        <v>2415272.6212477479</v>
      </c>
      <c r="R20" s="115">
        <v>295119.11781364639</v>
      </c>
      <c r="S20" s="115">
        <v>1024.7189877299406</v>
      </c>
      <c r="T20" s="115">
        <v>3281937.8131986237</v>
      </c>
      <c r="U20" s="115">
        <v>3578081.65</v>
      </c>
      <c r="V20" s="3">
        <v>295119.11781364639</v>
      </c>
      <c r="W20" s="3">
        <v>1024.7189877299406</v>
      </c>
      <c r="X20" s="3">
        <v>3281937.8131986237</v>
      </c>
      <c r="Y20" s="3">
        <v>3578081.65</v>
      </c>
      <c r="Z20" s="3">
        <v>1715209.9500000589</v>
      </c>
      <c r="AA20" s="3">
        <v>1715209.9500000589</v>
      </c>
      <c r="AC20" s="99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6" t="s">
        <v>36</v>
      </c>
      <c r="B21" s="99" t="s">
        <v>37</v>
      </c>
      <c r="C21" s="99">
        <f>SUM(C22:C23)</f>
        <v>420</v>
      </c>
      <c r="D21" s="3">
        <f t="shared" ref="D21:Z21" si="9">SUM(D22:D23)</f>
        <v>1683</v>
      </c>
      <c r="E21" s="3">
        <f t="shared" si="9"/>
        <v>2332</v>
      </c>
      <c r="F21" s="3">
        <f t="shared" si="9"/>
        <v>4435</v>
      </c>
      <c r="G21" s="3">
        <f>SUM(G22:G23)</f>
        <v>5575</v>
      </c>
      <c r="H21" s="116"/>
      <c r="I21" s="115">
        <f t="shared" si="9"/>
        <v>3534518.8283260004</v>
      </c>
      <c r="J21" s="3">
        <f t="shared" ref="J21" si="10">SUM(J22:J23)</f>
        <v>1698541.5802749</v>
      </c>
      <c r="K21" s="3">
        <f t="shared" si="9"/>
        <v>137824.94391599999</v>
      </c>
      <c r="L21" s="3">
        <f t="shared" ref="L21:O21" si="11">SUM(L22:L23)</f>
        <v>338898.97749299998</v>
      </c>
      <c r="M21" s="3">
        <f t="shared" si="11"/>
        <v>2559790.6439999999</v>
      </c>
      <c r="N21" s="3">
        <f t="shared" si="11"/>
        <v>3036514.565409</v>
      </c>
      <c r="O21" s="3">
        <f t="shared" si="11"/>
        <v>1535662.401512</v>
      </c>
      <c r="P21" s="3">
        <f t="shared" si="9"/>
        <v>1556218.8259065305</v>
      </c>
      <c r="Q21" s="3">
        <f t="shared" ref="Q21" si="12">SUM(Q22:Q23)</f>
        <v>775963.3654617304</v>
      </c>
      <c r="R21" s="115">
        <v>50397.33</v>
      </c>
      <c r="S21" s="115">
        <v>427610.42</v>
      </c>
      <c r="T21" s="115">
        <v>517742.31999999995</v>
      </c>
      <c r="U21" s="115">
        <v>995750.07</v>
      </c>
      <c r="V21" s="3">
        <v>25989.39</v>
      </c>
      <c r="W21" s="3">
        <v>220192.08000000013</v>
      </c>
      <c r="X21" s="3">
        <v>265141.30999999994</v>
      </c>
      <c r="Y21" s="3">
        <v>511322.78000000009</v>
      </c>
      <c r="Z21" s="3">
        <f t="shared" si="9"/>
        <v>1456468.1600000015</v>
      </c>
      <c r="AA21" s="3">
        <f t="shared" ref="AA21" si="13">SUM(AA22:AA23)</f>
        <v>742095.88000000245</v>
      </c>
      <c r="AC21" s="99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149</v>
      </c>
      <c r="C22" s="101">
        <v>420</v>
      </c>
      <c r="D22" s="101">
        <v>1683</v>
      </c>
      <c r="E22" s="26">
        <v>2332</v>
      </c>
      <c r="F22" s="26">
        <v>4435</v>
      </c>
      <c r="G22" s="26">
        <v>5575</v>
      </c>
      <c r="H22" s="26">
        <v>4435</v>
      </c>
      <c r="I22" s="26">
        <v>3534518.8283260004</v>
      </c>
      <c r="J22" s="101">
        <v>1698541.5802749</v>
      </c>
      <c r="K22" s="26">
        <v>137824.94391599999</v>
      </c>
      <c r="L22" s="26">
        <v>338898.97749299998</v>
      </c>
      <c r="M22" s="26">
        <v>2559790.6439999999</v>
      </c>
      <c r="N22" s="26">
        <v>3036514.565409</v>
      </c>
      <c r="O22" s="101">
        <v>1535662.401512</v>
      </c>
      <c r="P22" s="35">
        <v>1556218.8259065305</v>
      </c>
      <c r="Q22" s="36">
        <v>775963.3654617304</v>
      </c>
      <c r="R22" s="124">
        <v>50397.33</v>
      </c>
      <c r="S22" s="124">
        <v>427610.42</v>
      </c>
      <c r="T22" s="124">
        <v>517742.31999999995</v>
      </c>
      <c r="U22" s="124">
        <v>995750.07</v>
      </c>
      <c r="V22" s="35">
        <v>25989.39</v>
      </c>
      <c r="W22" s="35">
        <v>220192.08000000013</v>
      </c>
      <c r="X22" s="35">
        <v>265141.30999999994</v>
      </c>
      <c r="Y22" s="35">
        <v>511322.78000000009</v>
      </c>
      <c r="Z22" s="26">
        <v>1456468.1600000015</v>
      </c>
      <c r="AA22" s="26">
        <v>742095.88000000245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28">
        <v>0</v>
      </c>
      <c r="S23" s="128">
        <v>0</v>
      </c>
      <c r="T23" s="128">
        <v>0</v>
      </c>
      <c r="U23" s="128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9">
        <f>SUM(C25:C27)</f>
        <v>4005</v>
      </c>
      <c r="D24" s="3">
        <f t="shared" ref="D24:V24" si="14">SUM(D25:D27)</f>
        <v>233396</v>
      </c>
      <c r="E24" s="3">
        <f t="shared" si="14"/>
        <v>1163</v>
      </c>
      <c r="F24" s="3">
        <f t="shared" si="14"/>
        <v>238564</v>
      </c>
      <c r="G24" s="3">
        <f>SUM(G25:G27)</f>
        <v>36153</v>
      </c>
      <c r="H24" s="116"/>
      <c r="I24" s="115">
        <f t="shared" si="14"/>
        <v>767142.06385564711</v>
      </c>
      <c r="J24" s="3">
        <f t="shared" ref="J24" si="15">SUM(J25:J27)</f>
        <v>155769.13829940002</v>
      </c>
      <c r="K24" s="3">
        <f t="shared" si="14"/>
        <v>51453.970821411764</v>
      </c>
      <c r="L24" s="3">
        <f t="shared" ref="L24:O24" si="16">SUM(L25:L27)</f>
        <v>473710.7208402353</v>
      </c>
      <c r="M24" s="3">
        <f t="shared" si="16"/>
        <v>158690.16500000001</v>
      </c>
      <c r="N24" s="3">
        <f t="shared" si="16"/>
        <v>683854.85666164709</v>
      </c>
      <c r="O24" s="3">
        <f t="shared" si="16"/>
        <v>125395.13267759999</v>
      </c>
      <c r="P24" s="3">
        <f t="shared" si="14"/>
        <v>858627.6954261522</v>
      </c>
      <c r="Q24" s="3">
        <f t="shared" ref="Q24" si="17">SUM(Q25:Q27)</f>
        <v>774282.0931446522</v>
      </c>
      <c r="R24" s="115">
        <v>6930.2076470588236</v>
      </c>
      <c r="S24" s="115">
        <v>95033.88827205883</v>
      </c>
      <c r="T24" s="115">
        <v>49898.289999999994</v>
      </c>
      <c r="U24" s="115">
        <v>151862.38591911766</v>
      </c>
      <c r="V24" s="3">
        <v>4314.5076470588247</v>
      </c>
      <c r="W24" s="3">
        <v>69997.63827205883</v>
      </c>
      <c r="X24" s="3">
        <v>24949.139999999996</v>
      </c>
      <c r="Y24" s="3">
        <v>99261.285919117654</v>
      </c>
      <c r="Z24" s="3">
        <f>SUM(Z25:Z27)</f>
        <v>193074.34886029406</v>
      </c>
      <c r="AA24" s="3">
        <f>SUM(AA25:AA27)</f>
        <v>120018.37886029412</v>
      </c>
      <c r="AC24" s="99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5" customFormat="1" ht="24.95" customHeight="1">
      <c r="A25" s="14"/>
      <c r="B25" s="81" t="s">
        <v>41</v>
      </c>
      <c r="C25" s="186">
        <v>3788</v>
      </c>
      <c r="D25" s="186">
        <v>232673</v>
      </c>
      <c r="E25" s="186"/>
      <c r="F25" s="186">
        <v>236461</v>
      </c>
      <c r="G25" s="186">
        <v>33811</v>
      </c>
      <c r="H25" s="187">
        <v>236461</v>
      </c>
      <c r="I25" s="186">
        <v>436090.29411764705</v>
      </c>
      <c r="J25" s="188" t="s">
        <v>150</v>
      </c>
      <c r="K25" s="186">
        <v>27735.823529411766</v>
      </c>
      <c r="L25" s="186">
        <v>408354.4705882353</v>
      </c>
      <c r="M25" s="186"/>
      <c r="N25" s="186">
        <v>436090.29411764705</v>
      </c>
      <c r="O25" s="186" t="s">
        <v>150</v>
      </c>
      <c r="P25" s="187">
        <v>690583.09636468545</v>
      </c>
      <c r="Q25" s="187">
        <v>690583.09636468545</v>
      </c>
      <c r="R25" s="185">
        <v>1698.8576470588237</v>
      </c>
      <c r="S25" s="185">
        <v>44962.008272058825</v>
      </c>
      <c r="T25" s="185">
        <v>0</v>
      </c>
      <c r="U25" s="185">
        <v>46660.865919117648</v>
      </c>
      <c r="V25" s="186">
        <v>1698.8576470588237</v>
      </c>
      <c r="W25" s="186">
        <v>44962.008272058825</v>
      </c>
      <c r="X25" s="186">
        <v>0</v>
      </c>
      <c r="Y25" s="185">
        <v>46660.865919117648</v>
      </c>
      <c r="Z25" s="186">
        <v>45063.088860294112</v>
      </c>
      <c r="AA25" s="186">
        <v>45063.088860294112</v>
      </c>
      <c r="AB25" s="5"/>
      <c r="AC25" s="182"/>
      <c r="AD25" s="183"/>
      <c r="AE25" s="183"/>
      <c r="AF25" s="183"/>
      <c r="AG25" s="183"/>
      <c r="AH25" s="183"/>
      <c r="AI25" s="183"/>
      <c r="AJ25" s="183"/>
      <c r="AK25" s="183"/>
      <c r="AL25" s="184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3" t="s">
        <v>3</v>
      </c>
      <c r="C26" s="25">
        <v>217</v>
      </c>
      <c r="D26" s="25">
        <v>723</v>
      </c>
      <c r="E26" s="25">
        <v>1163</v>
      </c>
      <c r="F26" s="25">
        <v>2103</v>
      </c>
      <c r="G26" s="25">
        <v>2342</v>
      </c>
      <c r="H26" s="26">
        <v>2103</v>
      </c>
      <c r="I26" s="25">
        <v>331051.769738</v>
      </c>
      <c r="J26" s="25">
        <v>155769.13829940002</v>
      </c>
      <c r="K26" s="25">
        <v>23718.147291999998</v>
      </c>
      <c r="L26" s="25">
        <v>65356.250251999998</v>
      </c>
      <c r="M26" s="25">
        <v>158690.16500000001</v>
      </c>
      <c r="N26" s="25">
        <v>247764.56254399999</v>
      </c>
      <c r="O26" s="25">
        <v>125395.13267759999</v>
      </c>
      <c r="P26" s="54">
        <v>168044.59906147511</v>
      </c>
      <c r="Q26" s="55">
        <v>83698.996779975147</v>
      </c>
      <c r="R26" s="129">
        <v>5231.3500000000004</v>
      </c>
      <c r="S26" s="129">
        <v>50071.880000000005</v>
      </c>
      <c r="T26" s="129">
        <v>49898.289999999994</v>
      </c>
      <c r="U26" s="129">
        <v>105201.51999999999</v>
      </c>
      <c r="V26" s="35">
        <v>2615.6500000000005</v>
      </c>
      <c r="W26" s="35">
        <v>25035.630000000008</v>
      </c>
      <c r="X26" s="35">
        <v>24949.139999999996</v>
      </c>
      <c r="Y26" s="35">
        <v>52600.420000000006</v>
      </c>
      <c r="Z26" s="27">
        <v>148011.25999999995</v>
      </c>
      <c r="AA26" s="27">
        <v>74955.290000000008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60"/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5">
        <v>-8.4000000000000024E-9</v>
      </c>
      <c r="Q27" s="136">
        <v>-8.4000000000000024E-9</v>
      </c>
      <c r="R27" s="130">
        <v>0</v>
      </c>
      <c r="S27" s="130">
        <v>0</v>
      </c>
      <c r="T27" s="130">
        <v>0</v>
      </c>
      <c r="U27" s="130"/>
      <c r="V27" s="84"/>
      <c r="W27" s="84">
        <v>0</v>
      </c>
      <c r="X27" s="84">
        <v>0</v>
      </c>
      <c r="Y27" s="84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16"/>
      <c r="I28" s="3"/>
      <c r="J28" s="3"/>
      <c r="K28" s="3"/>
      <c r="L28" s="3"/>
      <c r="M28" s="3"/>
      <c r="N28" s="3"/>
      <c r="O28" s="3"/>
      <c r="P28" s="3"/>
      <c r="Q28" s="3"/>
      <c r="R28" s="115"/>
      <c r="S28" s="115"/>
      <c r="T28" s="115"/>
      <c r="U28" s="115"/>
      <c r="V28" s="3">
        <v>0</v>
      </c>
      <c r="W28" s="3"/>
      <c r="X28" s="3"/>
      <c r="Y28" s="3">
        <v>0</v>
      </c>
      <c r="Z28" s="3"/>
      <c r="AA28" s="3"/>
      <c r="AC28" s="99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/>
      <c r="D29" s="19"/>
      <c r="E29" s="19"/>
      <c r="F29" s="19"/>
      <c r="G29" s="19"/>
      <c r="H29" s="116"/>
      <c r="I29" s="19"/>
      <c r="J29" s="19"/>
      <c r="K29" s="19"/>
      <c r="L29" s="19"/>
      <c r="M29" s="19"/>
      <c r="N29" s="19"/>
      <c r="O29" s="19"/>
      <c r="P29" s="19"/>
      <c r="Q29" s="19"/>
      <c r="R29" s="131"/>
      <c r="S29" s="131"/>
      <c r="T29" s="131"/>
      <c r="U29" s="131"/>
      <c r="V29" s="19">
        <v>0</v>
      </c>
      <c r="W29" s="19"/>
      <c r="X29" s="19"/>
      <c r="Y29" s="19">
        <v>0</v>
      </c>
      <c r="Z29" s="102"/>
      <c r="AA29" s="102"/>
      <c r="AC29" s="99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9"/>
      <c r="D30" s="3"/>
      <c r="E30" s="3"/>
      <c r="F30" s="3"/>
      <c r="G30" s="3"/>
      <c r="H30" s="116"/>
      <c r="I30" s="115"/>
      <c r="J30" s="3"/>
      <c r="K30" s="3"/>
      <c r="L30" s="3"/>
      <c r="M30" s="3"/>
      <c r="N30" s="3"/>
      <c r="O30" s="3"/>
      <c r="P30" s="3"/>
      <c r="Q30" s="3"/>
      <c r="R30" s="115"/>
      <c r="S30" s="115"/>
      <c r="T30" s="115"/>
      <c r="U30" s="115"/>
      <c r="V30" s="3">
        <v>0</v>
      </c>
      <c r="W30" s="3"/>
      <c r="X30" s="3"/>
      <c r="Y30" s="3">
        <v>0</v>
      </c>
      <c r="Z30" s="3"/>
      <c r="AA30" s="3"/>
      <c r="AC30" s="99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">
      <c r="A31" s="103"/>
      <c r="B31" s="104" t="s">
        <v>47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6"/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7">
        <v>0</v>
      </c>
      <c r="Q31" s="137">
        <v>0</v>
      </c>
      <c r="R31" s="132"/>
      <c r="S31" s="132"/>
      <c r="T31" s="132"/>
      <c r="U31" s="132"/>
      <c r="V31" s="107"/>
      <c r="W31" s="107"/>
      <c r="X31" s="107"/>
      <c r="Y31" s="107">
        <v>0</v>
      </c>
      <c r="Z31" s="108"/>
      <c r="AA31" s="108"/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9"/>
      <c r="B32" s="110" t="s">
        <v>48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2"/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3">
        <v>0</v>
      </c>
      <c r="Q32" s="138">
        <v>0</v>
      </c>
      <c r="R32" s="133"/>
      <c r="S32" s="133"/>
      <c r="T32" s="133"/>
      <c r="U32" s="133"/>
      <c r="V32" s="113"/>
      <c r="W32" s="113"/>
      <c r="X32" s="113"/>
      <c r="Y32" s="113">
        <v>0</v>
      </c>
      <c r="Z32" s="114"/>
      <c r="AA32" s="114"/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9"/>
      <c r="D33" s="3"/>
      <c r="E33" s="3"/>
      <c r="F33" s="3"/>
      <c r="G33" s="3"/>
      <c r="H33" s="116"/>
      <c r="I33" s="115"/>
      <c r="J33" s="3"/>
      <c r="K33" s="3"/>
      <c r="L33" s="3"/>
      <c r="M33" s="3"/>
      <c r="N33" s="3"/>
      <c r="O33" s="3"/>
      <c r="P33" s="3"/>
      <c r="Q33" s="3"/>
      <c r="R33" s="115"/>
      <c r="S33" s="115"/>
      <c r="T33" s="115"/>
      <c r="U33" s="115"/>
      <c r="V33" s="3">
        <v>0</v>
      </c>
      <c r="W33" s="3"/>
      <c r="X33" s="3"/>
      <c r="Y33" s="3">
        <v>0</v>
      </c>
      <c r="Z33" s="3"/>
      <c r="AA33" s="3"/>
      <c r="AC33" s="99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9"/>
      <c r="D34" s="3"/>
      <c r="E34" s="3"/>
      <c r="F34" s="3"/>
      <c r="G34" s="3"/>
      <c r="H34" s="116"/>
      <c r="I34" s="115"/>
      <c r="J34" s="3"/>
      <c r="K34" s="3"/>
      <c r="L34" s="3"/>
      <c r="M34" s="3"/>
      <c r="N34" s="3"/>
      <c r="O34" s="3"/>
      <c r="P34" s="3"/>
      <c r="Q34" s="3"/>
      <c r="R34" s="115"/>
      <c r="S34" s="115"/>
      <c r="T34" s="115"/>
      <c r="U34" s="115"/>
      <c r="V34" s="3">
        <v>0</v>
      </c>
      <c r="W34" s="3"/>
      <c r="X34" s="3"/>
      <c r="Y34" s="3">
        <v>0</v>
      </c>
      <c r="Z34" s="3"/>
      <c r="AA34" s="3"/>
      <c r="AC34" s="99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34"/>
      <c r="S35" s="134"/>
      <c r="T35" s="134"/>
      <c r="U35" s="134"/>
      <c r="V35" s="24"/>
      <c r="W35" s="24"/>
      <c r="X35" s="24"/>
      <c r="Y35" s="24">
        <v>0</v>
      </c>
      <c r="Z35" s="26"/>
      <c r="AA35" s="26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28"/>
      <c r="S36" s="128"/>
      <c r="T36" s="128"/>
      <c r="U36" s="128"/>
      <c r="V36" s="24"/>
      <c r="W36" s="24"/>
      <c r="X36" s="24"/>
      <c r="Y36" s="24">
        <v>0</v>
      </c>
      <c r="Z36" s="26"/>
      <c r="AA36" s="26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9">
        <v>471</v>
      </c>
      <c r="D37" s="3">
        <v>5</v>
      </c>
      <c r="E37" s="3">
        <v>0</v>
      </c>
      <c r="F37" s="3">
        <v>476</v>
      </c>
      <c r="G37" s="3">
        <v>118</v>
      </c>
      <c r="H37" s="116"/>
      <c r="I37" s="115">
        <v>117346.24775500002</v>
      </c>
      <c r="J37" s="3">
        <v>95421.470348000017</v>
      </c>
      <c r="K37" s="3">
        <v>113238.37555500001</v>
      </c>
      <c r="L37" s="3">
        <v>4107.8721999999998</v>
      </c>
      <c r="M37" s="3">
        <v>0</v>
      </c>
      <c r="N37" s="3">
        <v>117346.247755</v>
      </c>
      <c r="O37" s="3">
        <v>95421.470348000017</v>
      </c>
      <c r="P37" s="3">
        <v>102442.16368710592</v>
      </c>
      <c r="Q37" s="3">
        <v>15714.565357605898</v>
      </c>
      <c r="R37" s="115">
        <v>4287.62</v>
      </c>
      <c r="S37" s="115">
        <v>0</v>
      </c>
      <c r="T37" s="115">
        <v>0</v>
      </c>
      <c r="U37" s="115">
        <v>4287.62</v>
      </c>
      <c r="V37" s="3">
        <v>535.92999999999984</v>
      </c>
      <c r="W37" s="3">
        <v>0</v>
      </c>
      <c r="X37" s="3">
        <v>0</v>
      </c>
      <c r="Y37" s="3">
        <v>535.92999999999984</v>
      </c>
      <c r="Z37" s="3">
        <v>8687.6199999999953</v>
      </c>
      <c r="AA37" s="3">
        <v>1033.4299999999985</v>
      </c>
      <c r="AC37" s="99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9">
        <v>495</v>
      </c>
      <c r="D38" s="3">
        <v>1886</v>
      </c>
      <c r="E38" s="3">
        <v>4</v>
      </c>
      <c r="F38" s="3">
        <v>2385</v>
      </c>
      <c r="G38" s="3">
        <v>2698</v>
      </c>
      <c r="H38" s="116"/>
      <c r="I38" s="115">
        <v>1285693.4270349999</v>
      </c>
      <c r="J38" s="3">
        <v>759680.24025369738</v>
      </c>
      <c r="K38" s="3">
        <v>237558.10483499995</v>
      </c>
      <c r="L38" s="3">
        <v>1015303.306689</v>
      </c>
      <c r="M38" s="3">
        <v>21019.600000000002</v>
      </c>
      <c r="N38" s="3">
        <v>1273881.011524</v>
      </c>
      <c r="O38" s="3">
        <v>753102.01511999685</v>
      </c>
      <c r="P38" s="3">
        <v>468574.93129375321</v>
      </c>
      <c r="Q38" s="3">
        <v>197275.92912882287</v>
      </c>
      <c r="R38" s="115">
        <v>2626.7200000000003</v>
      </c>
      <c r="S38" s="115">
        <v>9198</v>
      </c>
      <c r="T38" s="115" t="s">
        <v>148</v>
      </c>
      <c r="U38" s="115">
        <v>11824.720000000001</v>
      </c>
      <c r="V38" s="3">
        <v>1747</v>
      </c>
      <c r="W38" s="3">
        <v>8143</v>
      </c>
      <c r="X38" s="3"/>
      <c r="Y38" s="3">
        <v>9890</v>
      </c>
      <c r="Z38" s="3">
        <v>286645.79999999912</v>
      </c>
      <c r="AA38" s="3">
        <v>113974.40100000205</v>
      </c>
      <c r="AC38" s="99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9">
        <v>0</v>
      </c>
      <c r="D39" s="3">
        <v>0</v>
      </c>
      <c r="E39" s="3">
        <v>0</v>
      </c>
      <c r="F39" s="3">
        <v>0</v>
      </c>
      <c r="G39" s="3">
        <v>0</v>
      </c>
      <c r="H39" s="116"/>
      <c r="I39" s="115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115">
        <v>0</v>
      </c>
      <c r="S39" s="115">
        <v>0</v>
      </c>
      <c r="T39" s="115">
        <v>0</v>
      </c>
      <c r="U39" s="115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C39" s="99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9">
        <f>SUM(C41:C43)</f>
        <v>137</v>
      </c>
      <c r="D40" s="3">
        <f t="shared" ref="D40:Z40" si="18">SUM(D41:D43)</f>
        <v>0</v>
      </c>
      <c r="E40" s="3">
        <f t="shared" si="18"/>
        <v>0</v>
      </c>
      <c r="F40" s="3">
        <f t="shared" si="18"/>
        <v>137</v>
      </c>
      <c r="G40" s="3">
        <f t="shared" si="18"/>
        <v>158</v>
      </c>
      <c r="H40" s="116"/>
      <c r="I40" s="115">
        <f t="shared" si="18"/>
        <v>155099</v>
      </c>
      <c r="J40" s="3">
        <f t="shared" ref="J40" si="19">SUM(J41:J43)</f>
        <v>62618.190754999989</v>
      </c>
      <c r="K40" s="3">
        <f t="shared" si="18"/>
        <v>155099</v>
      </c>
      <c r="L40" s="3">
        <f t="shared" ref="L40:O40" si="20">SUM(L41:L43)</f>
        <v>0</v>
      </c>
      <c r="M40" s="3">
        <f t="shared" si="20"/>
        <v>0</v>
      </c>
      <c r="N40" s="3">
        <f t="shared" si="20"/>
        <v>155099</v>
      </c>
      <c r="O40" s="3">
        <f t="shared" si="20"/>
        <v>62618.190754999989</v>
      </c>
      <c r="P40" s="3">
        <f t="shared" si="18"/>
        <v>178911.97455570687</v>
      </c>
      <c r="Q40" s="3">
        <f t="shared" ref="Q40" si="21">SUM(Q41:Q43)</f>
        <v>106613.34204240693</v>
      </c>
      <c r="R40" s="115">
        <v>953019.59000000008</v>
      </c>
      <c r="S40" s="115">
        <v>0</v>
      </c>
      <c r="T40" s="115">
        <v>0</v>
      </c>
      <c r="U40" s="115">
        <v>953019.59000000008</v>
      </c>
      <c r="V40" s="3">
        <v>476509.73000000004</v>
      </c>
      <c r="W40" s="3">
        <v>0</v>
      </c>
      <c r="X40" s="3">
        <v>0</v>
      </c>
      <c r="Y40" s="3">
        <v>476509.73000000004</v>
      </c>
      <c r="Z40" s="3">
        <f t="shared" si="18"/>
        <v>1274632.6900000016</v>
      </c>
      <c r="AA40" s="3">
        <f t="shared" ref="AA40" si="22">SUM(AA41:AA43)</f>
        <v>637316.28000000073</v>
      </c>
      <c r="AC40" s="99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30">
      <c r="A41" s="10"/>
      <c r="B41" s="86" t="s">
        <v>58</v>
      </c>
      <c r="C41" s="88">
        <v>0</v>
      </c>
      <c r="D41" s="88">
        <v>0</v>
      </c>
      <c r="E41" s="88">
        <v>0</v>
      </c>
      <c r="F41" s="88">
        <v>0</v>
      </c>
      <c r="G41" s="88">
        <v>1</v>
      </c>
      <c r="H41" s="90"/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9">
        <v>1994.5205479282004</v>
      </c>
      <c r="Q41" s="139">
        <v>997.47916262820036</v>
      </c>
      <c r="R41" s="135">
        <v>0</v>
      </c>
      <c r="S41" s="135">
        <v>0</v>
      </c>
      <c r="T41" s="135">
        <v>0</v>
      </c>
      <c r="U41" s="135">
        <v>0</v>
      </c>
      <c r="V41" s="91">
        <v>0</v>
      </c>
      <c r="W41" s="91">
        <v>0</v>
      </c>
      <c r="X41" s="91">
        <v>0</v>
      </c>
      <c r="Y41" s="91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3" t="s">
        <v>59</v>
      </c>
      <c r="C42" s="25">
        <v>136</v>
      </c>
      <c r="D42" s="25">
        <v>0</v>
      </c>
      <c r="E42" s="25">
        <v>0</v>
      </c>
      <c r="F42" s="25">
        <v>136</v>
      </c>
      <c r="G42" s="25">
        <v>155</v>
      </c>
      <c r="H42" s="90"/>
      <c r="I42" s="25">
        <v>151599</v>
      </c>
      <c r="J42" s="25">
        <v>60868.193758999987</v>
      </c>
      <c r="K42" s="25">
        <v>151599</v>
      </c>
      <c r="L42" s="25">
        <v>0</v>
      </c>
      <c r="M42" s="25">
        <v>0</v>
      </c>
      <c r="N42" s="25">
        <v>151599</v>
      </c>
      <c r="O42" s="25">
        <v>60868.193758999987</v>
      </c>
      <c r="P42" s="54">
        <v>172807.28600942675</v>
      </c>
      <c r="Q42" s="55">
        <v>103356.26911092683</v>
      </c>
      <c r="R42" s="129">
        <v>953019.59000000008</v>
      </c>
      <c r="S42" s="129">
        <v>0</v>
      </c>
      <c r="T42" s="129">
        <v>0</v>
      </c>
      <c r="U42" s="129">
        <v>953019.59000000008</v>
      </c>
      <c r="V42" s="91">
        <v>476509.73000000004</v>
      </c>
      <c r="W42" s="91">
        <v>0</v>
      </c>
      <c r="X42" s="91">
        <v>0</v>
      </c>
      <c r="Y42" s="91">
        <v>476509.73000000004</v>
      </c>
      <c r="Z42" s="27">
        <v>1274632.6900000016</v>
      </c>
      <c r="AA42" s="27">
        <v>637316.28000000073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7" t="s">
        <v>60</v>
      </c>
      <c r="C43" s="27">
        <v>1</v>
      </c>
      <c r="D43" s="27">
        <v>0</v>
      </c>
      <c r="E43" s="27">
        <v>0</v>
      </c>
      <c r="F43" s="27">
        <v>1</v>
      </c>
      <c r="G43" s="27">
        <v>2</v>
      </c>
      <c r="H43" s="90"/>
      <c r="I43" s="27">
        <v>3500</v>
      </c>
      <c r="J43" s="27">
        <v>1749.9969960000001</v>
      </c>
      <c r="K43" s="27">
        <v>3500</v>
      </c>
      <c r="L43" s="27">
        <v>0</v>
      </c>
      <c r="M43" s="27">
        <v>0</v>
      </c>
      <c r="N43" s="27">
        <v>3500</v>
      </c>
      <c r="O43" s="27">
        <v>1749.9969960000001</v>
      </c>
      <c r="P43" s="38">
        <v>4110.1679983519007</v>
      </c>
      <c r="Q43" s="39">
        <v>2259.5937688519002</v>
      </c>
      <c r="R43" s="125">
        <v>0</v>
      </c>
      <c r="S43" s="125">
        <v>0</v>
      </c>
      <c r="T43" s="125">
        <v>0</v>
      </c>
      <c r="U43" s="125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16"/>
      <c r="I44" s="3"/>
      <c r="J44" s="3"/>
      <c r="K44" s="3"/>
      <c r="L44" s="3"/>
      <c r="M44" s="3"/>
      <c r="N44" s="3"/>
      <c r="O44" s="3"/>
      <c r="P44" s="3"/>
      <c r="Q44" s="3"/>
      <c r="R44" s="115">
        <v>0</v>
      </c>
      <c r="S44" s="115">
        <v>0</v>
      </c>
      <c r="T44" s="115">
        <v>0</v>
      </c>
      <c r="U44" s="115">
        <v>0</v>
      </c>
      <c r="V44" s="3">
        <v>0</v>
      </c>
      <c r="W44" s="3">
        <v>0</v>
      </c>
      <c r="X44" s="3">
        <v>0</v>
      </c>
      <c r="Y44" s="3">
        <v>0</v>
      </c>
      <c r="Z44" s="29"/>
      <c r="AA44" s="29"/>
      <c r="AC44" s="99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9">
        <f>SUM(C46:C48)</f>
        <v>533</v>
      </c>
      <c r="D45" s="3">
        <f t="shared" ref="D45:Z45" si="23">SUM(D46:D48)</f>
        <v>402</v>
      </c>
      <c r="E45" s="3">
        <f t="shared" si="23"/>
        <v>2</v>
      </c>
      <c r="F45" s="3">
        <f t="shared" si="23"/>
        <v>937</v>
      </c>
      <c r="G45" s="3">
        <f t="shared" si="23"/>
        <v>2512</v>
      </c>
      <c r="H45" s="116"/>
      <c r="I45" s="115">
        <f t="shared" si="23"/>
        <v>222777.739</v>
      </c>
      <c r="J45" s="3">
        <f t="shared" ref="J45" si="24">SUM(J46:J48)</f>
        <v>38417.495938700005</v>
      </c>
      <c r="K45" s="3">
        <f t="shared" si="23"/>
        <v>117231.75</v>
      </c>
      <c r="L45" s="3">
        <f t="shared" ref="L45:O45" si="25">SUM(L46:L48)</f>
        <v>49396.523792000007</v>
      </c>
      <c r="M45" s="3">
        <f t="shared" si="25"/>
        <v>42002.64</v>
      </c>
      <c r="N45" s="3">
        <f t="shared" si="25"/>
        <v>208630.91379200004</v>
      </c>
      <c r="O45" s="3">
        <f t="shared" si="25"/>
        <v>38081.054477000005</v>
      </c>
      <c r="P45" s="3">
        <f t="shared" si="23"/>
        <v>225528.76855550846</v>
      </c>
      <c r="Q45" s="3">
        <f t="shared" ref="Q45" si="26">SUM(Q46:Q48)</f>
        <v>207008.11593300846</v>
      </c>
      <c r="R45" s="115">
        <v>2097.85</v>
      </c>
      <c r="S45" s="115">
        <v>0</v>
      </c>
      <c r="T45" s="115">
        <v>0</v>
      </c>
      <c r="U45" s="115">
        <v>2097.85</v>
      </c>
      <c r="V45" s="3">
        <v>1103.6299999999999</v>
      </c>
      <c r="W45" s="3">
        <v>0</v>
      </c>
      <c r="X45" s="3">
        <v>0</v>
      </c>
      <c r="Y45" s="3">
        <v>1103.6299999999999</v>
      </c>
      <c r="Z45" s="3">
        <f t="shared" si="23"/>
        <v>64027.85</v>
      </c>
      <c r="AA45" s="3">
        <f t="shared" ref="AA45" si="27">SUM(AA46:AA48)</f>
        <v>52622.34</v>
      </c>
      <c r="AC45" s="99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92" t="s">
        <v>64</v>
      </c>
      <c r="C46" s="25">
        <v>62</v>
      </c>
      <c r="D46" s="25">
        <v>250</v>
      </c>
      <c r="E46" s="25">
        <v>1</v>
      </c>
      <c r="F46" s="25">
        <v>313</v>
      </c>
      <c r="G46" s="25">
        <v>1572</v>
      </c>
      <c r="H46" s="90"/>
      <c r="I46" s="25">
        <v>141704.20000000001</v>
      </c>
      <c r="J46" s="25">
        <v>22816.923838000002</v>
      </c>
      <c r="K46" s="25">
        <v>69209.94</v>
      </c>
      <c r="L46" s="25">
        <v>37667.08</v>
      </c>
      <c r="M46" s="25">
        <v>25150</v>
      </c>
      <c r="N46" s="25">
        <v>132027.02000000002</v>
      </c>
      <c r="O46" s="25">
        <v>22816.923838000002</v>
      </c>
      <c r="P46" s="54">
        <v>169341.47307750731</v>
      </c>
      <c r="Q46" s="283">
        <v>156810.17221330732</v>
      </c>
      <c r="R46" s="125">
        <v>2097.85</v>
      </c>
      <c r="S46" s="125">
        <v>0</v>
      </c>
      <c r="T46" s="125">
        <v>0</v>
      </c>
      <c r="U46" s="125">
        <v>2097.85</v>
      </c>
      <c r="V46" s="91">
        <v>1103.6299999999999</v>
      </c>
      <c r="W46" s="91">
        <v>0</v>
      </c>
      <c r="X46" s="91">
        <v>0</v>
      </c>
      <c r="Y46" s="91">
        <v>1103.6299999999999</v>
      </c>
      <c r="Z46" s="27">
        <v>52597.85</v>
      </c>
      <c r="AA46" s="27">
        <v>43603.63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3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90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284">
        <v>0</v>
      </c>
      <c r="R47" s="125">
        <v>0</v>
      </c>
      <c r="S47" s="125">
        <v>0</v>
      </c>
      <c r="T47" s="125">
        <v>0</v>
      </c>
      <c r="U47" s="125">
        <v>0</v>
      </c>
      <c r="V47" s="91">
        <v>0</v>
      </c>
      <c r="W47" s="91">
        <v>0</v>
      </c>
      <c r="X47" s="91">
        <v>0</v>
      </c>
      <c r="Y47" s="91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4" t="s">
        <v>66</v>
      </c>
      <c r="C48" s="27">
        <v>471</v>
      </c>
      <c r="D48" s="27">
        <v>152</v>
      </c>
      <c r="E48" s="27">
        <v>1</v>
      </c>
      <c r="F48" s="27">
        <v>624</v>
      </c>
      <c r="G48" s="27">
        <v>940</v>
      </c>
      <c r="H48" s="90"/>
      <c r="I48" s="27">
        <v>81073.53899999999</v>
      </c>
      <c r="J48" s="27">
        <v>15600.572100700001</v>
      </c>
      <c r="K48" s="27">
        <v>48021.810000000005</v>
      </c>
      <c r="L48" s="27">
        <v>11729.443792000002</v>
      </c>
      <c r="M48" s="27">
        <v>16852.64</v>
      </c>
      <c r="N48" s="27">
        <v>76603.893792000003</v>
      </c>
      <c r="O48" s="27">
        <v>15264.130639000001</v>
      </c>
      <c r="P48" s="38">
        <v>56187.29547800115</v>
      </c>
      <c r="Q48" s="284">
        <v>50197.94371970115</v>
      </c>
      <c r="R48" s="125">
        <v>0</v>
      </c>
      <c r="S48" s="125">
        <v>0</v>
      </c>
      <c r="T48" s="125">
        <v>0</v>
      </c>
      <c r="U48" s="125">
        <v>0</v>
      </c>
      <c r="V48" s="91">
        <v>0</v>
      </c>
      <c r="W48" s="91">
        <v>0</v>
      </c>
      <c r="X48" s="91">
        <v>0</v>
      </c>
      <c r="Y48" s="91">
        <v>0</v>
      </c>
      <c r="Z48" s="27">
        <v>11430</v>
      </c>
      <c r="AA48" s="27">
        <v>9018.7099999999991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9">
        <v>0</v>
      </c>
      <c r="D49" s="3">
        <v>0</v>
      </c>
      <c r="E49" s="3">
        <v>0</v>
      </c>
      <c r="F49" s="3">
        <v>0</v>
      </c>
      <c r="G49" s="3">
        <v>0</v>
      </c>
      <c r="H49" s="116"/>
      <c r="I49" s="115">
        <v>0</v>
      </c>
      <c r="J49" s="3">
        <v>0</v>
      </c>
      <c r="K49" s="3">
        <v>0</v>
      </c>
      <c r="L49" s="3">
        <v>0</v>
      </c>
      <c r="M49" s="3">
        <v>0</v>
      </c>
      <c r="N49" s="3">
        <f>SUM(K49:M49)</f>
        <v>0</v>
      </c>
      <c r="O49" s="3">
        <v>0</v>
      </c>
      <c r="P49" s="3" t="str">
        <f>IFERROR(VLOOKUP($B49,#REF!,9,0),"")</f>
        <v/>
      </c>
      <c r="Q49" s="3" t="str">
        <f>IFERROR(VLOOKUP($B49,#REF!,12,0),"")</f>
        <v/>
      </c>
      <c r="R49" s="115">
        <v>0</v>
      </c>
      <c r="S49" s="115">
        <v>0</v>
      </c>
      <c r="T49" s="115">
        <v>0</v>
      </c>
      <c r="U49" s="115">
        <v>0</v>
      </c>
      <c r="V49" s="3">
        <v>0</v>
      </c>
      <c r="W49" s="3">
        <v>0</v>
      </c>
      <c r="X49" s="3">
        <v>0</v>
      </c>
      <c r="Y49" s="3">
        <v>0</v>
      </c>
      <c r="Z49" s="3" t="str">
        <f>IFERROR(VLOOKUP($B49,#REF!,3,0),"")</f>
        <v/>
      </c>
      <c r="AA49" s="3" t="str">
        <f>IFERROR(VLOOKUP($B49,#REF!,4,0),"")</f>
        <v/>
      </c>
      <c r="AC49" s="99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59" t="s">
        <v>68</v>
      </c>
      <c r="B50" s="260"/>
      <c r="C50" s="99">
        <f>C45+C44+C40+C39+C38+C37+C33+C34+C30+C29+C28+C24+C21+C20+C17+C16+C11</f>
        <v>18691</v>
      </c>
      <c r="D50" s="3">
        <f>D45+D44+D40+D39+D38+D37+D33+D34+D30+D29+D28+D24+D21+D20+D17+D16+D11</f>
        <v>240461</v>
      </c>
      <c r="E50" s="3">
        <f t="shared" ref="E50:X50" si="28">E45+E44+E40+E39+E38+E37+E33+E34+E30+E29+E28+E24+E21+E20+E17+E16+E11</f>
        <v>16637</v>
      </c>
      <c r="F50" s="3">
        <f>SUM(C50:E50)</f>
        <v>275789</v>
      </c>
      <c r="G50" s="3">
        <f>G45+G44+G40+G39+G38+G37+G33+G34+G30+G29+G28+G24+G21+G20+G17+G16+G11</f>
        <v>73870</v>
      </c>
      <c r="H50" s="116">
        <f>H45+H44+H40+H39+H38+H37+H33+H34+H30+H29+H28+H24+H21+H20+H17+H16+H11</f>
        <v>0</v>
      </c>
      <c r="I50" s="115">
        <f t="shared" si="28"/>
        <v>8445855.7421916481</v>
      </c>
      <c r="J50" s="3">
        <f t="shared" ref="J50" si="29">J45+J44+J40+J39+J38+J37+J33+J34+J30+J29+J28+J24+J21+J20+J17+J16+J11</f>
        <v>2810648.1158696972</v>
      </c>
      <c r="K50" s="3">
        <f t="shared" si="28"/>
        <v>1817022.2666704115</v>
      </c>
      <c r="L50" s="3">
        <f t="shared" ref="L50:M50" si="30">L45+L44+L40+L39+L38+L37+L33+L34+L30+L29+L28+L24+L21+L20+L17+L16+L11</f>
        <v>1974883.7846612355</v>
      </c>
      <c r="M50" s="3">
        <f t="shared" si="30"/>
        <v>3734804.2589999996</v>
      </c>
      <c r="N50" s="3">
        <f>SUM(K50:M50)</f>
        <v>7526710.3103316464</v>
      </c>
      <c r="O50" s="3">
        <f t="shared" ref="O50" si="31">O45+O44+O40+O39+O38+O37+O33+O34+O30+O29+O28+O24+O21+O20+O17+O16+O11</f>
        <v>2610477.684877397</v>
      </c>
      <c r="P50" s="3">
        <f t="shared" si="28"/>
        <v>6086582.3378403187</v>
      </c>
      <c r="Q50" s="3">
        <f t="shared" ref="Q50" si="32">Q45+Q44+Q40+Q39+Q38+Q37+Q33+Q34+Q30+Q29+Q28+Q24+Q21+Q20+Q17+Q16+Q11</f>
        <v>4772966.9524930893</v>
      </c>
      <c r="R50" s="115">
        <v>1323851.7154607053</v>
      </c>
      <c r="S50" s="115">
        <v>524227.67725978879</v>
      </c>
      <c r="T50" s="115">
        <v>3864578.4231986236</v>
      </c>
      <c r="U50" s="115">
        <v>5724482.5359191177</v>
      </c>
      <c r="V50" s="115">
        <v>817319.30546070519</v>
      </c>
      <c r="W50" s="115">
        <v>299916.08725978894</v>
      </c>
      <c r="X50" s="115">
        <v>3587028.2631986234</v>
      </c>
      <c r="Y50" s="115">
        <v>4704263.6559191179</v>
      </c>
      <c r="Z50" s="115">
        <f t="shared" ref="Z50" si="33">Z45+Z44+Z40+Z39+Z38+Z37+Z33+Z34+Z30+Z29+Z28+Z24+Z21+Z20+Z17+Z16+Z11</f>
        <v>4968946.1798963556</v>
      </c>
      <c r="AA50" s="115">
        <f t="shared" ref="AA50" si="34">AA45+AA44+AA40+AA39+AA38+AA37+AA33+AA34+AA30+AA29+AA28+AA24+AA21+AA20+AA17+AA16+AA11</f>
        <v>3352470.4208963579</v>
      </c>
      <c r="AC50" s="99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20" customFormat="1">
      <c r="A51" s="117"/>
      <c r="B51" s="117"/>
      <c r="C51" s="117"/>
      <c r="D51" s="117"/>
      <c r="E51" s="117"/>
      <c r="F51" s="118"/>
      <c r="G51" s="118"/>
      <c r="H51" s="117"/>
      <c r="I51" s="119"/>
      <c r="J51" s="119"/>
      <c r="N51" s="123"/>
      <c r="O51" s="123"/>
      <c r="P51" s="121"/>
      <c r="Q51" s="121"/>
      <c r="U51" s="122"/>
      <c r="V51" s="122"/>
      <c r="W51" s="122"/>
      <c r="X51" s="122"/>
      <c r="Y51" s="285"/>
      <c r="Z51" s="122"/>
      <c r="AA51" s="122"/>
    </row>
    <row r="52" spans="1:38" s="120" customForma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</row>
    <row r="53" spans="1:3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>
      <c r="A54"/>
      <c r="B54"/>
      <c r="C54"/>
      <c r="D54"/>
      <c r="E54"/>
      <c r="F54" s="189"/>
      <c r="G54"/>
      <c r="H54"/>
      <c r="N54" s="65"/>
      <c r="Y54" s="71"/>
    </row>
    <row r="55" spans="1:38">
      <c r="A55"/>
      <c r="B55"/>
      <c r="C55"/>
      <c r="D55"/>
      <c r="E55"/>
      <c r="F55" s="189"/>
      <c r="G55"/>
      <c r="H55" s="189"/>
      <c r="Y55" s="65"/>
    </row>
    <row r="56" spans="1:38">
      <c r="A56"/>
      <c r="B56"/>
      <c r="C56"/>
      <c r="D56"/>
      <c r="E56"/>
      <c r="F56" s="18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8:A10"/>
    <mergeCell ref="B8:B10"/>
    <mergeCell ref="C9:F9"/>
    <mergeCell ref="C8:G8"/>
    <mergeCell ref="P8:Q8"/>
    <mergeCell ref="P9:P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A9:AA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2017-10-18T12:38:28Z</cp:lastPrinted>
  <dcterms:created xsi:type="dcterms:W3CDTF">1996-10-14T23:33:28Z</dcterms:created>
  <dcterms:modified xsi:type="dcterms:W3CDTF">2020-08-17T12:46:36Z</dcterms:modified>
</cp:coreProperties>
</file>