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328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<sst xmlns="http://schemas.openxmlformats.org/spreadsheetml/2006/main" count="332" uniqueCount="248">
  <si>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</si>
  <si>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</si>
  <si>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</si>
  <si>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</si>
  <si>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</si>
  <si>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</si>
  <si>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</si>
  <si>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</si>
  <si>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</si>
  <si>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</si>
  <si>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</si>
  <si>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</si>
  <si>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</si>
  <si>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</si>
  <si>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</si>
  <si>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</si>
  <si>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</si>
  <si>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</si>
  <si>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</si>
  <si>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</si>
  <si>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</si>
  <si>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</si>
  <si>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</si>
  <si>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</si>
  <si>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</si>
  <si>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</si>
  <si>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</si>
  <si>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</si>
  <si>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</si>
  <si>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</si>
  <si>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</si>
  <si>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</si>
  <si>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</si>
  <si>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</si>
  <si>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</si>
  <si>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</si>
  <si>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</si>
  <si>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</si>
  <si>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</si>
  <si>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</si>
  <si>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</si>
  <si>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</si>
  <si>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</si>
  <si>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</si>
  <si>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</si>
  <si>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</si>
  <si>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</si>
  <si>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</si>
  <si>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</si>
  <si>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</si>
  <si>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</si>
  <si>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</si>
  <si>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</si>
  <si>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</si>
  <si>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</si>
  <si>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</si>
  <si>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</si>
  <si>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</si>
  <si>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</si>
  <si>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</si>
  <si>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</si>
  <si>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</si>
  <si>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</si>
  <si>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</si>
  <si>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</si>
  <si>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</si>
  <si>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</si>
  <si>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</si>
  <si>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</si>
  <si>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</si>
  <si>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</si>
  <si>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</si>
  <si>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</si>
  <si>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</si>
  <si>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</si>
  <si>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</si>
  <si>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</si>
  <si>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</si>
  <si>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</si>
  <si>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</si>
  <si>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</si>
  <si>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</si>
  <si>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</si>
  <si>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</si>
  <si>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</si>
  <si>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</si>
  <si>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</si>
  <si>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</si>
  <si>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</si>
  <si>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</si>
  <si>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</si>
  <si>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</si>
  <si>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</si>
  <si>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</si>
  <si>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</si>
  <si>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</si>
  <si>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</si>
  <si>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</si>
  <si>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</si>
  <si>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</si>
  <si>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</si>
  <si>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</si>
  <si>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</si>
  <si>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</si>
  <si>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</si>
  <si>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</si>
  <si>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</si>
  <si>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</si>
  <si>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</si>
  <si>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</si>
  <si>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</si>
  <si>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</si>
  <si>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</si>
  <si>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</si>
  <si>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</si>
  <si>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</si>
  <si>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</si>
  <si>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</si>
  <si>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</si>
  <si>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</si>
  <si>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</si>
  <si>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</si>
  <si>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</si>
  <si>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</si>
  <si>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</si>
  <si>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</si>
  <si>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</si>
  <si>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</si>
  <si>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</si>
  <si>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</si>
  <si>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</si>
  <si>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</si>
  <si>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</si>
  <si>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</si>
  <si>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</si>
  <si>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</si>
  <si>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</si>
  <si>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</si>
  <si>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</si>
  <si>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</si>
  <si>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</si>
  <si>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</si>
  <si>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</si>
  <si>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</si>
  <si>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</si>
  <si>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</si>
  <si>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</si>
  <si>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</si>
  <si>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</si>
  <si>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</si>
  <si>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</si>
  <si>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</si>
  <si>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</si>
  <si>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</si>
  <si>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</si>
  <si>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</si>
  <si>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</si>
  <si>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</si>
  <si>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</si>
  <si>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</si>
  <si>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</si>
  <si>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</si>
  <si>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</si>
  <si>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</si>
  <si>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</si>
  <si>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</si>
  <si>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</si>
  <si>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</si>
  <si>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</si>
  <si>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</si>
  <si>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</si>
  <si>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</si>
  <si>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</si>
  <si>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</si>
  <si>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</si>
  <si>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</si>
  <si>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</si>
  <si>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</si>
  <si>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</si>
  <si>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</si>
  <si>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</si>
  <si>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</si>
  <si>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</si>
  <si>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</si>
  <si>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</si>
  <si>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</si>
  <si>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</si>
  <si>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</si>
  <si>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</si>
  <si>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</si>
  <si>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</si>
  <si>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</si>
  <si>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</si>
  <si>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</si>
  <si>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</si>
  <si>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</si>
  <si>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</si>
  <si>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</si>
  <si>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</si>
  <si>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</si>
  <si>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</si>
  <si>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</si>
  <si>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</si>
  <si>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</si>
  <si>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</si>
  <si>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</si>
  <si>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</si>
  <si>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</si>
  <si>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</si>
  <si>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</si>
  <si>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</si>
  <si>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</si>
  <si>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</si>
  <si>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</si>
  <si>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</si>
  <si>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</si>
  <si>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</si>
  <si>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</si>
  <si>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</si>
  <si>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</si>
  <si>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</si>
  <si>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</si>
  <si>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</si>
  <si>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</si>
  <si>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</si>
  <si>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</si>
  <si>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</si>
  <si>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</si>
  <si>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</si>
  <si>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</si>
  <si>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</si>
  <si>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</si>
  <si>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</si>
  <si>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</si>
  <si>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</si>
  <si>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</si>
  <si>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</si>
  <si>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</si>
  <si>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</si>
  <si>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</si>
  <si>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</si>
  <si>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 xml:space="preserve">ფორმა N1 </t>
  </si>
  <si>
    <t>მზღვეველი: სს "სადაზღვევო კომპანია ალფა"</t>
  </si>
  <si>
    <t xml:space="preserve"> - ფულადი სახსრები და მათი ექვივალენტები</t>
  </si>
  <si>
    <t xml:space="preserve"> ფორმა N2 </t>
  </si>
  <si>
    <t>ანგარიშგების თარიღი: 31.12.2018</t>
  </si>
  <si>
    <t>ანგარიშგების პერიოდი: 01.01.2018 წ. - 31.12.2018 წ.</t>
  </si>
  <si>
    <t>საანგარიშო პერიოდი: 01.01.2018 წ. -  31.12.2018 წ.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</si>
</sst>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_);_(@_)"/>
    <numFmt numFmtId="223" formatCode="_(* #,##0.000_);_(* \(#,##0.000\);_(* &quot;-&quot;???_);_(@_)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1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1" xfId="442" applyNumberFormat="1" applyFont="1" applyFill="1" applyBorder="1" applyAlignment="1">
      <alignment/>
      <protection/>
    </xf>
    <xf numFmtId="165" fontId="78" fillId="0" borderId="51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/>
    </xf>
    <xf numFmtId="165" fontId="78" fillId="73" borderId="51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0" borderId="51" xfId="274" applyNumberFormat="1" applyFont="1" applyFill="1" applyBorder="1" applyAlignment="1">
      <alignment vertical="center"/>
    </xf>
    <xf numFmtId="165" fontId="78" fillId="0" borderId="51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73" borderId="51" xfId="274" applyNumberFormat="1" applyFont="1" applyFill="1" applyBorder="1" applyAlignment="1">
      <alignment horizontal="center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0" borderId="51" xfId="274" applyNumberFormat="1" applyFont="1" applyFill="1" applyBorder="1" applyAlignment="1">
      <alignment horizontal="center" vertical="center"/>
    </xf>
    <xf numFmtId="0" fontId="2" fillId="56" borderId="52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1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1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1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3" xfId="274" applyNumberFormat="1" applyFont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1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3" fillId="0" borderId="54" xfId="440" applyNumberFormat="1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3" fillId="0" borderId="57" xfId="440" applyNumberFormat="1" applyFont="1" applyFill="1" applyBorder="1" applyAlignment="1">
      <alignment horizontal="left" vertical="center"/>
      <protection/>
    </xf>
    <xf numFmtId="0" fontId="3" fillId="0" borderId="57" xfId="440" applyNumberFormat="1" applyFont="1" applyFill="1" applyBorder="1" applyAlignment="1">
      <alignment horizontal="left" vertical="center" wrapText="1"/>
      <protection/>
    </xf>
    <xf numFmtId="0" fontId="3" fillId="0" borderId="57" xfId="440" applyNumberFormat="1" applyFont="1" applyFill="1" applyBorder="1" applyAlignment="1">
      <alignment vertical="center" wrapText="1"/>
      <protection/>
    </xf>
    <xf numFmtId="0" fontId="3" fillId="0" borderId="57" xfId="373" applyNumberFormat="1" applyFont="1" applyFill="1" applyBorder="1" applyAlignment="1">
      <alignment horizontal="left" vertical="center"/>
      <protection/>
    </xf>
    <xf numFmtId="0" fontId="3" fillId="0" borderId="58" xfId="440" applyNumberFormat="1" applyFont="1" applyFill="1" applyBorder="1" applyAlignment="1">
      <alignment horizontal="center" vertical="center"/>
      <protection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7" xfId="629" applyNumberFormat="1" applyFont="1" applyFill="1" applyBorder="1" applyAlignment="1">
      <alignment horizontal="left" vertical="center"/>
      <protection/>
    </xf>
    <xf numFmtId="0" fontId="2" fillId="0" borderId="57" xfId="440" applyNumberFormat="1" applyFont="1" applyFill="1" applyBorder="1" applyAlignment="1">
      <alignment horizontal="left" vertical="center"/>
      <protection/>
    </xf>
    <xf numFmtId="0" fontId="2" fillId="0" borderId="57" xfId="440" applyNumberFormat="1" applyFont="1" applyFill="1" applyBorder="1" applyAlignment="1">
      <alignment horizontal="left" vertical="center" wrapText="1"/>
      <protection/>
    </xf>
    <xf numFmtId="0" fontId="3" fillId="56" borderId="59" xfId="440" applyNumberFormat="1" applyFont="1" applyFill="1" applyBorder="1" applyAlignment="1">
      <alignment horizontal="center" vertical="center"/>
      <protection/>
    </xf>
    <xf numFmtId="0" fontId="3" fillId="56" borderId="59" xfId="440" applyNumberFormat="1" applyFont="1" applyFill="1" applyBorder="1" applyAlignment="1">
      <alignment vertical="center"/>
      <protection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60" xfId="440" applyNumberFormat="1" applyFont="1" applyFill="1" applyBorder="1" applyAlignment="1">
      <alignment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0" fontId="3" fillId="56" borderId="61" xfId="440" applyNumberFormat="1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0" fontId="2" fillId="0" borderId="57" xfId="440" applyFont="1" applyFill="1" applyBorder="1" applyAlignment="1">
      <alignment horizontal="left" vertical="center"/>
      <protection/>
    </xf>
    <xf numFmtId="0" fontId="2" fillId="0" borderId="61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7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80" fillId="0" borderId="0" xfId="0" applyFont="1" applyFill="1" applyAlignment="1">
      <alignment vertical="center"/>
    </xf>
    <xf numFmtId="0" fontId="82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vertical="top"/>
    </xf>
    <xf numFmtId="0" fontId="2" fillId="0" borderId="6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165" fontId="3" fillId="56" borderId="55" xfId="175" applyNumberFormat="1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165" fontId="3" fillId="56" borderId="57" xfId="175" applyNumberFormat="1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1" fillId="56" borderId="59" xfId="0" applyFont="1" applyFill="1" applyBorder="1" applyAlignment="1">
      <alignment horizontal="center" vertical="center"/>
    </xf>
    <xf numFmtId="0" fontId="12" fillId="56" borderId="59" xfId="0" applyFont="1" applyFill="1" applyBorder="1" applyAlignment="1">
      <alignment/>
    </xf>
    <xf numFmtId="165" fontId="81" fillId="56" borderId="61" xfId="175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81" fillId="56" borderId="5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81" fillId="56" borderId="65" xfId="0" applyFont="1" applyFill="1" applyBorder="1" applyAlignment="1">
      <alignment horizontal="center" vertical="center"/>
    </xf>
    <xf numFmtId="0" fontId="81" fillId="56" borderId="65" xfId="0" applyFont="1" applyFill="1" applyBorder="1" applyAlignment="1">
      <alignment vertical="center"/>
    </xf>
    <xf numFmtId="165" fontId="81" fillId="56" borderId="57" xfId="175" applyNumberFormat="1" applyFont="1" applyFill="1" applyBorder="1" applyAlignment="1">
      <alignment horizontal="right" vertical="center"/>
    </xf>
    <xf numFmtId="0" fontId="81" fillId="56" borderId="66" xfId="0" applyFont="1" applyFill="1" applyBorder="1" applyAlignment="1">
      <alignment horizontal="center" vertical="center"/>
    </xf>
    <xf numFmtId="0" fontId="81" fillId="56" borderId="66" xfId="0" applyFont="1" applyFill="1" applyBorder="1" applyAlignment="1">
      <alignment vertical="center" wrapText="1"/>
    </xf>
    <xf numFmtId="165" fontId="81" fillId="56" borderId="67" xfId="1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8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63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165" fontId="2" fillId="56" borderId="55" xfId="175" applyNumberFormat="1" applyFont="1" applyFill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165" fontId="2" fillId="56" borderId="57" xfId="175" applyNumberFormat="1" applyFont="1" applyFill="1" applyBorder="1" applyAlignment="1">
      <alignment horizontal="right" vertical="center"/>
    </xf>
    <xf numFmtId="49" fontId="3" fillId="0" borderId="58" xfId="0" applyNumberFormat="1" applyFont="1" applyBorder="1" applyAlignment="1">
      <alignment horizontal="center" vertical="center"/>
    </xf>
    <xf numFmtId="165" fontId="3" fillId="56" borderId="61" xfId="175" applyNumberFormat="1" applyFont="1" applyFill="1" applyBorder="1" applyAlignment="1">
      <alignment horizontal="right" vertical="center"/>
    </xf>
    <xf numFmtId="165" fontId="3" fillId="0" borderId="0" xfId="175" applyNumberFormat="1" applyFont="1" applyFill="1" applyBorder="1" applyAlignment="1">
      <alignment horizontal="right" vertical="center"/>
    </xf>
    <xf numFmtId="49" fontId="3" fillId="0" borderId="62" xfId="0" applyNumberFormat="1" applyFont="1" applyBorder="1" applyAlignment="1">
      <alignment horizontal="center" vertical="center"/>
    </xf>
    <xf numFmtId="165" fontId="3" fillId="56" borderId="60" xfId="175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/>
    </xf>
    <xf numFmtId="0" fontId="3" fillId="56" borderId="59" xfId="0" applyFont="1" applyFill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65" fontId="2" fillId="0" borderId="0" xfId="175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5" fontId="78" fillId="0" borderId="41" xfId="274" applyNumberFormat="1" applyFont="1" applyFill="1" applyBorder="1" applyAlignment="1">
      <alignment/>
    </xf>
    <xf numFmtId="165" fontId="80" fillId="75" borderId="35" xfId="274" applyNumberFormat="1" applyFont="1" applyFill="1" applyBorder="1" applyAlignment="1">
      <alignment wrapText="1"/>
    </xf>
    <xf numFmtId="165" fontId="2" fillId="70" borderId="0" xfId="0" applyNumberFormat="1" applyFont="1" applyFill="1" applyAlignment="1">
      <alignment/>
    </xf>
    <xf numFmtId="165" fontId="2" fillId="56" borderId="61" xfId="175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3" fillId="0" borderId="0" xfId="0" applyFont="1" applyFill="1" applyAlignment="1">
      <alignment horizontal="right" vertical="center"/>
    </xf>
    <xf numFmtId="0" fontId="83" fillId="0" borderId="10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5" fontId="3" fillId="72" borderId="57" xfId="175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/>
    </xf>
    <xf numFmtId="165" fontId="85" fillId="0" borderId="57" xfId="175" applyNumberFormat="1" applyFont="1" applyFill="1" applyBorder="1" applyAlignment="1">
      <alignment horizontal="right" vertical="center"/>
    </xf>
    <xf numFmtId="43" fontId="2" fillId="0" borderId="0" xfId="165" applyFont="1" applyAlignment="1">
      <alignment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0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76" borderId="69" xfId="442" applyFont="1" applyFill="1" applyBorder="1" applyAlignment="1">
      <alignment horizontal="center" vertical="center" textRotation="90"/>
      <protection/>
    </xf>
    <xf numFmtId="0" fontId="3" fillId="76" borderId="45" xfId="442" applyFont="1" applyFill="1" applyBorder="1" applyAlignment="1">
      <alignment horizontal="center" vertical="center" textRotation="90"/>
      <protection/>
    </xf>
    <xf numFmtId="0" fontId="3" fillId="76" borderId="70" xfId="442" applyFont="1" applyFill="1" applyBorder="1" applyAlignment="1">
      <alignment horizontal="center" vertical="center" textRotation="90"/>
      <protection/>
    </xf>
    <xf numFmtId="0" fontId="3" fillId="76" borderId="71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2" xfId="0" applyNumberFormat="1" applyFont="1" applyFill="1" applyBorder="1" applyAlignment="1" applyProtection="1">
      <alignment horizontal="center" vertical="center" wrapText="1"/>
      <protection/>
    </xf>
    <xf numFmtId="0" fontId="78" fillId="56" borderId="53" xfId="0" applyFont="1" applyFill="1" applyBorder="1" applyAlignment="1">
      <alignment horizontal="center" vertical="center" wrapText="1"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3" fillId="72" borderId="50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74" xfId="442" applyFont="1" applyFill="1" applyBorder="1" applyAlignment="1">
      <alignment horizontal="center" vertical="center" wrapText="1"/>
      <protection/>
    </xf>
    <xf numFmtId="0" fontId="3" fillId="56" borderId="75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2" xfId="0" applyFont="1" applyFill="1" applyBorder="1" applyAlignment="1" applyProtection="1">
      <alignment horizontal="center" vertical="center" textRotation="90" wrapText="1"/>
      <protection/>
    </xf>
    <xf numFmtId="0" fontId="3" fillId="56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8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3" fontId="2" fillId="0" borderId="0" xfId="175" applyFont="1" applyFill="1" applyAlignment="1">
      <alignment vertical="center"/>
    </xf>
    <xf numFmtId="43" fontId="82" fillId="0" borderId="0" xfId="175" applyFont="1" applyFill="1" applyAlignment="1">
      <alignment vertical="center"/>
    </xf>
    <xf numFmtId="43" fontId="2" fillId="0" borderId="0" xfId="175" applyFont="1" applyFill="1" applyBorder="1" applyAlignment="1">
      <alignment horizontal="center" vertical="top"/>
    </xf>
    <xf numFmtId="43" fontId="2" fillId="0" borderId="0" xfId="175" applyFont="1" applyFill="1" applyBorder="1" applyAlignment="1">
      <alignment vertical="center"/>
    </xf>
    <xf numFmtId="43" fontId="2" fillId="0" borderId="0" xfId="0" applyNumberFormat="1" applyFont="1" applyFill="1" applyAlignment="1">
      <alignment vertical="center"/>
    </xf>
    <xf numFmtId="43" fontId="3" fillId="0" borderId="0" xfId="175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3" fontId="3" fillId="0" borderId="0" xfId="175" applyFont="1" applyFill="1" applyBorder="1" applyAlignment="1">
      <alignment vertical="center"/>
    </xf>
    <xf numFmtId="43" fontId="3" fillId="0" borderId="0" xfId="175" applyFont="1" applyFill="1" applyBorder="1" applyAlignment="1">
      <alignment horizontal="left" vertical="center"/>
    </xf>
    <xf numFmtId="0" fontId="84" fillId="0" borderId="10" xfId="440" applyFont="1" applyFill="1" applyBorder="1" applyAlignment="1">
      <alignment horizontal="center" vertical="center"/>
      <protection/>
    </xf>
    <xf numFmtId="0" fontId="84" fillId="0" borderId="10" xfId="0" applyFont="1" applyFill="1" applyBorder="1" applyAlignment="1">
      <alignment horizontal="center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All\2018\09%20September\Finansuri%20Angarishgebis%20Danarti%20N%201%20ss%20sadazRvevo%20kompania%20alpha%2030.09.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All\2018\12%20december\Finansuri%20Angarishgebis%20Danarti%20N%201%20ss%20sadazRvevo%20kompania%20alpha%2031.12.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All\2018\12%20december\kvartaluri%20statistikuri%20angarishi,%20dazgveva%20(ss%20sadazgvevo%20kompania%20alpha,%2031.12.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2">
        <row r="27">
          <cell r="E27">
            <v>6285569.500000001</v>
          </cell>
        </row>
      </sheetData>
      <sheetData sheetId="3">
        <row r="1034">
          <cell r="E1034">
            <v>5947363.01</v>
          </cell>
        </row>
      </sheetData>
      <sheetData sheetId="4">
        <row r="93">
          <cell r="E93">
            <v>0</v>
          </cell>
        </row>
        <row r="436">
          <cell r="E436">
            <v>0</v>
          </cell>
        </row>
        <row r="779">
          <cell r="E779">
            <v>0</v>
          </cell>
        </row>
      </sheetData>
      <sheetData sheetId="5">
        <row r="19">
          <cell r="E19">
            <v>7530370.486244433</v>
          </cell>
        </row>
        <row r="35">
          <cell r="E35">
            <v>4807887.981000001</v>
          </cell>
        </row>
      </sheetData>
      <sheetData sheetId="6">
        <row r="722">
          <cell r="K722">
            <v>0</v>
          </cell>
        </row>
      </sheetData>
      <sheetData sheetId="7">
        <row r="476">
          <cell r="E476">
            <v>0</v>
          </cell>
        </row>
        <row r="946">
          <cell r="E946">
            <v>15000</v>
          </cell>
        </row>
      </sheetData>
      <sheetData sheetId="8">
        <row r="13">
          <cell r="E13">
            <v>11282777.781870328</v>
          </cell>
        </row>
        <row r="18">
          <cell r="E18">
            <v>1022854.4326233966</v>
          </cell>
        </row>
        <row r="32">
          <cell r="E32">
            <v>149895.31651319517</v>
          </cell>
        </row>
        <row r="38">
          <cell r="E38">
            <v>0</v>
          </cell>
        </row>
      </sheetData>
      <sheetData sheetId="9">
        <row r="13">
          <cell r="E13">
            <v>226535.98690362275</v>
          </cell>
        </row>
        <row r="17">
          <cell r="E17">
            <v>155645.6</v>
          </cell>
        </row>
        <row r="24">
          <cell r="E24">
            <v>0</v>
          </cell>
        </row>
        <row r="28">
          <cell r="E28">
            <v>0</v>
          </cell>
        </row>
      </sheetData>
      <sheetData sheetId="10">
        <row r="18">
          <cell r="L18">
            <v>1261909.09</v>
          </cell>
        </row>
      </sheetData>
      <sheetData sheetId="11">
        <row r="73">
          <cell r="E73">
            <v>0</v>
          </cell>
        </row>
        <row r="92">
          <cell r="E92">
            <v>553546.73</v>
          </cell>
        </row>
      </sheetData>
      <sheetData sheetId="12">
        <row r="19">
          <cell r="I19">
            <v>182928.41999999998</v>
          </cell>
        </row>
      </sheetData>
      <sheetData sheetId="13">
        <row r="15">
          <cell r="E15">
            <v>4652964.550303305</v>
          </cell>
        </row>
        <row r="30">
          <cell r="E30">
            <v>3013176.4963402594</v>
          </cell>
        </row>
      </sheetData>
      <sheetData sheetId="14">
        <row r="286">
          <cell r="I286">
            <v>0</v>
          </cell>
        </row>
      </sheetData>
      <sheetData sheetId="15">
        <row r="22">
          <cell r="E22">
            <v>0</v>
          </cell>
        </row>
      </sheetData>
      <sheetData sheetId="16">
        <row r="328">
          <cell r="E328">
            <v>0</v>
          </cell>
        </row>
        <row r="650">
          <cell r="E650">
            <v>0</v>
          </cell>
        </row>
      </sheetData>
      <sheetData sheetId="17">
        <row r="74">
          <cell r="E74">
            <v>1857530.8691089693</v>
          </cell>
        </row>
      </sheetData>
      <sheetData sheetId="18">
        <row r="26">
          <cell r="E26">
            <v>346114.1151511726</v>
          </cell>
        </row>
        <row r="46">
          <cell r="E46">
            <v>0</v>
          </cell>
        </row>
      </sheetData>
      <sheetData sheetId="19">
        <row r="704">
          <cell r="E704">
            <v>1084372.58</v>
          </cell>
        </row>
      </sheetData>
      <sheetData sheetId="20">
        <row r="93">
          <cell r="E93">
            <v>0</v>
          </cell>
        </row>
        <row r="268">
          <cell r="E268">
            <v>0</v>
          </cell>
        </row>
        <row r="443">
          <cell r="E443">
            <v>0</v>
          </cell>
        </row>
      </sheetData>
      <sheetData sheetId="21">
        <row r="203">
          <cell r="E203">
            <v>0</v>
          </cell>
        </row>
        <row r="400">
          <cell r="E400">
            <v>-4870</v>
          </cell>
        </row>
      </sheetData>
      <sheetData sheetId="22">
        <row r="73">
          <cell r="E73">
            <v>0</v>
          </cell>
        </row>
        <row r="307">
          <cell r="E307">
            <v>0</v>
          </cell>
        </row>
      </sheetData>
      <sheetData sheetId="23">
        <row r="22">
          <cell r="E22">
            <v>2395112.4074999997</v>
          </cell>
        </row>
        <row r="41">
          <cell r="E41">
            <v>774994.72</v>
          </cell>
        </row>
      </sheetData>
      <sheetData sheetId="24">
        <row r="12">
          <cell r="E12">
            <v>10183.4</v>
          </cell>
        </row>
        <row r="111">
          <cell r="E111">
            <v>951.5</v>
          </cell>
        </row>
        <row r="124">
          <cell r="E124">
            <v>-480559.95000000007</v>
          </cell>
        </row>
      </sheetData>
      <sheetData sheetId="26">
        <row r="45">
          <cell r="L45">
            <v>18322797.64459824</v>
          </cell>
        </row>
        <row r="91">
          <cell r="I91">
            <v>2754932.001976</v>
          </cell>
        </row>
        <row r="139">
          <cell r="L139">
            <v>10045360.962329531</v>
          </cell>
        </row>
        <row r="186">
          <cell r="K186">
            <v>1982093.4810000001</v>
          </cell>
        </row>
        <row r="232">
          <cell r="I232">
            <v>0</v>
          </cell>
        </row>
        <row r="279">
          <cell r="I279">
            <v>0</v>
          </cell>
        </row>
        <row r="326">
          <cell r="I326">
            <v>0</v>
          </cell>
        </row>
        <row r="373">
          <cell r="I373">
            <v>0</v>
          </cell>
        </row>
      </sheetData>
      <sheetData sheetId="27">
        <row r="15">
          <cell r="L15">
            <v>235478.28000000003</v>
          </cell>
        </row>
        <row r="26">
          <cell r="I26">
            <v>0</v>
          </cell>
        </row>
        <row r="38">
          <cell r="L38">
            <v>43000</v>
          </cell>
        </row>
        <row r="50">
          <cell r="K50">
            <v>0</v>
          </cell>
        </row>
        <row r="69">
          <cell r="I69">
            <v>0</v>
          </cell>
        </row>
        <row r="80">
          <cell r="I80">
            <v>0</v>
          </cell>
        </row>
        <row r="91">
          <cell r="I91">
            <v>0</v>
          </cell>
        </row>
        <row r="102">
          <cell r="E10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58"/>
  <sheetViews>
    <sheetView showGridLine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2.00390625" style="143" customWidth="1"/>
    <col min="2" max="2" width="11.00390625" style="143" customWidth="1"/>
    <col min="3" max="3" width="5.140625" style="143" customWidth="1"/>
    <col min="4" max="4" width="73.7109375" style="143" customWidth="1"/>
    <col min="5" max="5" width="16.140625" style="143" customWidth="1"/>
    <col min="6" max="16384" width="9.140625" style="143" customWidth="1"/>
  </cols>
  <sheetData>
    <row r="1" spans="2:5" ht="13.5">
      <c r="B1" s="210" t="s">
        <v>84</v>
      </c>
      <c r="C1" s="210"/>
      <c r="D1" s="141" t="s">
        <v>240</v>
      </c>
      <c r="E1" s="248" t="s">
        <v>241</v>
      </c>
    </row>
    <row r="2" spans="2:5" ht="13.5">
      <c r="B2" s="249" t="s">
        <v>245</v>
      </c>
      <c r="C2" s="249"/>
      <c r="D2" s="249"/>
      <c r="E2" s="249"/>
    </row>
    <row r="3" spans="2:3" ht="13.5">
      <c r="B3" s="144"/>
      <c r="C3" s="144"/>
    </row>
    <row r="4" spans="2:5" ht="18" customHeight="1">
      <c r="B4" s="145"/>
      <c r="C4" s="250" t="s">
        <v>85</v>
      </c>
      <c r="D4" s="209"/>
      <c r="E4" s="209"/>
    </row>
    <row r="5" ht="14.25" thickBot="1">
      <c r="E5" s="248" t="s">
        <v>86</v>
      </c>
    </row>
    <row r="6" spans="2:5" s="146" customFormat="1" ht="27.75" thickBot="1">
      <c r="B6" s="147" t="s">
        <v>87</v>
      </c>
      <c r="C6" s="148" t="s">
        <v>88</v>
      </c>
      <c r="D6" s="149"/>
      <c r="E6" s="150" t="s">
        <v>89</v>
      </c>
    </row>
    <row r="7" spans="3:5" s="146" customFormat="1" ht="6" customHeight="1">
      <c r="C7" s="151"/>
      <c r="D7" s="152"/>
      <c r="E7" s="153"/>
    </row>
    <row r="8" spans="3:5" s="154" customFormat="1" ht="14.25" customHeight="1" thickBot="1">
      <c r="C8" s="251" t="s">
        <v>90</v>
      </c>
      <c r="D8" s="251"/>
      <c r="E8" s="251"/>
    </row>
    <row r="9" spans="2:5" s="155" customFormat="1" ht="15" customHeight="1">
      <c r="B9" s="113" t="s">
        <v>91</v>
      </c>
      <c r="C9" s="156">
        <v>1</v>
      </c>
      <c r="D9" s="114" t="s">
        <v>243</v>
      </c>
      <c r="E9" s="157">
        <f>'[2]BS-C'!E27</f>
        <v>6285569.500000001</v>
      </c>
    </row>
    <row r="10" spans="2:5" s="155" customFormat="1" ht="15" customHeight="1">
      <c r="B10" s="115" t="s">
        <v>92</v>
      </c>
      <c r="C10" s="158">
        <v>2</v>
      </c>
      <c r="D10" s="116" t="s">
        <v>93</v>
      </c>
      <c r="E10" s="159">
        <f>'[2]BS-D'!E1034</f>
        <v>5947363.01</v>
      </c>
    </row>
    <row r="11" spans="2:5" s="155" customFormat="1" ht="15" customHeight="1">
      <c r="B11" s="115" t="s">
        <v>94</v>
      </c>
      <c r="C11" s="158">
        <v>3</v>
      </c>
      <c r="D11" s="116" t="s">
        <v>95</v>
      </c>
      <c r="E11" s="159">
        <f>'[2]BS-FA '!E93</f>
        <v>0</v>
      </c>
    </row>
    <row r="12" spans="2:5" s="155" customFormat="1" ht="15" customHeight="1">
      <c r="B12" s="115" t="s">
        <v>96</v>
      </c>
      <c r="C12" s="158">
        <v>4</v>
      </c>
      <c r="D12" s="117" t="s">
        <v>97</v>
      </c>
      <c r="E12" s="159">
        <f>'[2]BS-FA '!E436</f>
        <v>0</v>
      </c>
    </row>
    <row r="13" spans="2:5" s="155" customFormat="1" ht="27">
      <c r="B13" s="115" t="s">
        <v>98</v>
      </c>
      <c r="C13" s="158">
        <v>5</v>
      </c>
      <c r="D13" s="118" t="s">
        <v>99</v>
      </c>
      <c r="E13" s="159">
        <f>'[2]BS-FA '!E779</f>
        <v>0</v>
      </c>
    </row>
    <row r="14" spans="2:5" s="155" customFormat="1" ht="15" customHeight="1">
      <c r="B14" s="115" t="s">
        <v>100</v>
      </c>
      <c r="C14" s="158">
        <v>6</v>
      </c>
      <c r="D14" s="117" t="s">
        <v>101</v>
      </c>
      <c r="E14" s="159">
        <f>'[2]BS-IR &amp; RR'!E19</f>
        <v>7530370.486244433</v>
      </c>
    </row>
    <row r="15" spans="2:5" s="155" customFormat="1" ht="15" customHeight="1">
      <c r="B15" s="115" t="s">
        <v>102</v>
      </c>
      <c r="C15" s="158">
        <v>7</v>
      </c>
      <c r="D15" s="116" t="s">
        <v>103</v>
      </c>
      <c r="E15" s="159">
        <f>'[2]BS-IR &amp; RR'!E35</f>
        <v>4807887.981000001</v>
      </c>
    </row>
    <row r="16" spans="2:5" s="155" customFormat="1" ht="15" customHeight="1">
      <c r="B16" s="115" t="s">
        <v>104</v>
      </c>
      <c r="C16" s="158">
        <v>8</v>
      </c>
      <c r="D16" s="117" t="s">
        <v>105</v>
      </c>
      <c r="E16" s="159">
        <v>146182.51</v>
      </c>
    </row>
    <row r="17" spans="2:5" s="155" customFormat="1" ht="15" customHeight="1">
      <c r="B17" s="115" t="s">
        <v>106</v>
      </c>
      <c r="C17" s="158">
        <v>9</v>
      </c>
      <c r="D17" s="116" t="s">
        <v>107</v>
      </c>
      <c r="E17" s="159">
        <f>'[2]BS-L'!K722</f>
        <v>0</v>
      </c>
    </row>
    <row r="18" spans="2:5" s="155" customFormat="1" ht="15" customHeight="1">
      <c r="B18" s="115" t="s">
        <v>108</v>
      </c>
      <c r="C18" s="158">
        <v>10</v>
      </c>
      <c r="D18" s="116" t="s">
        <v>109</v>
      </c>
      <c r="E18" s="159">
        <f>'[2]BS-I'!E476</f>
        <v>0</v>
      </c>
    </row>
    <row r="19" spans="2:5" s="155" customFormat="1" ht="15" customHeight="1">
      <c r="B19" s="115" t="s">
        <v>110</v>
      </c>
      <c r="C19" s="158">
        <v>11</v>
      </c>
      <c r="D19" s="116" t="s">
        <v>111</v>
      </c>
      <c r="E19" s="159">
        <f>'[2]BS-I'!E946</f>
        <v>15000</v>
      </c>
    </row>
    <row r="20" spans="2:5" s="155" customFormat="1" ht="15" customHeight="1">
      <c r="B20" s="115" t="s">
        <v>112</v>
      </c>
      <c r="C20" s="158">
        <v>12</v>
      </c>
      <c r="D20" s="116" t="s">
        <v>113</v>
      </c>
      <c r="E20" s="159">
        <f>'[2]BS-R'!E18+'[2]BS-R'!E38</f>
        <v>1022854.4326233966</v>
      </c>
    </row>
    <row r="21" spans="2:5" s="155" customFormat="1" ht="15" customHeight="1">
      <c r="B21" s="115" t="s">
        <v>114</v>
      </c>
      <c r="C21" s="158">
        <v>13</v>
      </c>
      <c r="D21" s="116" t="s">
        <v>115</v>
      </c>
      <c r="E21" s="159">
        <f>'[2]BS-DC'!E13+'[2]BS-DC'!E24</f>
        <v>226535.98690362275</v>
      </c>
    </row>
    <row r="22" spans="2:5" s="155" customFormat="1" ht="15" customHeight="1">
      <c r="B22" s="115" t="s">
        <v>116</v>
      </c>
      <c r="C22" s="158">
        <v>14</v>
      </c>
      <c r="D22" s="116" t="s">
        <v>117</v>
      </c>
      <c r="E22" s="159">
        <f>'[2]BS-PPE'!L18</f>
        <v>1261909.09</v>
      </c>
    </row>
    <row r="23" spans="2:5" s="155" customFormat="1" ht="15" customHeight="1">
      <c r="B23" s="115" t="s">
        <v>118</v>
      </c>
      <c r="C23" s="158">
        <v>15</v>
      </c>
      <c r="D23" s="116" t="s">
        <v>119</v>
      </c>
      <c r="E23" s="159">
        <f>'[2]BS-IP &amp; OA'!E73</f>
        <v>0</v>
      </c>
    </row>
    <row r="24" spans="2:5" s="155" customFormat="1" ht="15" customHeight="1">
      <c r="B24" s="115" t="s">
        <v>120</v>
      </c>
      <c r="C24" s="158">
        <v>16</v>
      </c>
      <c r="D24" s="116" t="s">
        <v>121</v>
      </c>
      <c r="E24" s="159">
        <f>'[2]BS-IA'!I19</f>
        <v>182928.41999999998</v>
      </c>
    </row>
    <row r="25" spans="2:5" s="155" customFormat="1" ht="15" customHeight="1">
      <c r="B25" s="115" t="s">
        <v>122</v>
      </c>
      <c r="C25" s="158">
        <v>17</v>
      </c>
      <c r="D25" s="116" t="s">
        <v>123</v>
      </c>
      <c r="E25" s="159"/>
    </row>
    <row r="26" spans="2:5" s="155" customFormat="1" ht="15" customHeight="1">
      <c r="B26" s="115" t="s">
        <v>124</v>
      </c>
      <c r="C26" s="158">
        <v>18</v>
      </c>
      <c r="D26" s="119" t="s">
        <v>125</v>
      </c>
      <c r="E26" s="159">
        <f>'[2]BS-IP &amp; OA'!E92</f>
        <v>553546.73</v>
      </c>
    </row>
    <row r="27" spans="2:5" s="160" customFormat="1" ht="15" customHeight="1" thickBot="1">
      <c r="B27" s="120" t="s">
        <v>126</v>
      </c>
      <c r="C27" s="161">
        <v>19</v>
      </c>
      <c r="D27" s="162" t="s">
        <v>127</v>
      </c>
      <c r="E27" s="163">
        <f>SUM(E9:E26)</f>
        <v>27980148.14677146</v>
      </c>
    </row>
    <row r="28" spans="2:5" s="154" customFormat="1" ht="6" customHeight="1">
      <c r="B28" s="164"/>
      <c r="C28" s="165"/>
      <c r="D28" s="166"/>
      <c r="E28" s="167"/>
    </row>
    <row r="29" spans="2:5" s="154" customFormat="1" ht="14.25" customHeight="1" thickBot="1">
      <c r="B29" s="164"/>
      <c r="C29" s="251" t="s">
        <v>128</v>
      </c>
      <c r="D29" s="251"/>
      <c r="E29" s="251"/>
    </row>
    <row r="30" spans="2:5" s="155" customFormat="1" ht="15" customHeight="1">
      <c r="B30" s="113" t="s">
        <v>129</v>
      </c>
      <c r="C30" s="156">
        <v>20</v>
      </c>
      <c r="D30" s="168" t="s">
        <v>130</v>
      </c>
      <c r="E30" s="157">
        <f>'[2]BS-R'!E13+'[2]BS-R'!E32</f>
        <v>11432673.098383524</v>
      </c>
    </row>
    <row r="31" spans="2:5" s="155" customFormat="1" ht="15" customHeight="1">
      <c r="B31" s="115" t="s">
        <v>131</v>
      </c>
      <c r="C31" s="158">
        <v>21</v>
      </c>
      <c r="D31" s="169" t="s">
        <v>132</v>
      </c>
      <c r="E31" s="159">
        <f>'[2]BS-OIL &amp; OL'!E15</f>
        <v>4652964.550303305</v>
      </c>
    </row>
    <row r="32" spans="2:5" s="155" customFormat="1" ht="15" customHeight="1">
      <c r="B32" s="115" t="s">
        <v>133</v>
      </c>
      <c r="C32" s="158">
        <v>22</v>
      </c>
      <c r="D32" s="117" t="s">
        <v>134</v>
      </c>
      <c r="E32" s="159"/>
    </row>
    <row r="33" spans="2:5" s="155" customFormat="1" ht="15" customHeight="1">
      <c r="B33" s="115" t="s">
        <v>135</v>
      </c>
      <c r="C33" s="158">
        <v>23</v>
      </c>
      <c r="D33" s="169" t="s">
        <v>136</v>
      </c>
      <c r="E33" s="159">
        <f>'[2]BS-FL'!I286</f>
        <v>0</v>
      </c>
    </row>
    <row r="34" spans="2:5" s="155" customFormat="1" ht="15" customHeight="1">
      <c r="B34" s="115" t="s">
        <v>137</v>
      </c>
      <c r="C34" s="158">
        <v>24</v>
      </c>
      <c r="D34" s="169" t="s">
        <v>138</v>
      </c>
      <c r="E34" s="159">
        <f>'[2]BS-PL'!E22+'[2]BS-PL'!E27</f>
        <v>0</v>
      </c>
    </row>
    <row r="35" spans="2:5" s="155" customFormat="1" ht="15" customHeight="1">
      <c r="B35" s="115" t="s">
        <v>139</v>
      </c>
      <c r="C35" s="158">
        <v>25</v>
      </c>
      <c r="D35" s="169" t="s">
        <v>140</v>
      </c>
      <c r="E35" s="159">
        <f>'[2]BS-LA'!E328</f>
        <v>0</v>
      </c>
    </row>
    <row r="36" spans="2:5" s="155" customFormat="1" ht="15" customHeight="1">
      <c r="B36" s="115" t="s">
        <v>141</v>
      </c>
      <c r="C36" s="158">
        <v>26</v>
      </c>
      <c r="D36" s="169" t="s">
        <v>142</v>
      </c>
      <c r="E36" s="159">
        <f>'[2]BS-LA'!E650</f>
        <v>0</v>
      </c>
    </row>
    <row r="37" spans="2:5" s="155" customFormat="1" ht="15" customHeight="1">
      <c r="B37" s="115" t="s">
        <v>143</v>
      </c>
      <c r="C37" s="158">
        <v>27</v>
      </c>
      <c r="D37" s="169" t="s">
        <v>144</v>
      </c>
      <c r="E37" s="159">
        <f>'[2]BS-DC'!E17+'[2]BS-DC'!E28</f>
        <v>155645.6</v>
      </c>
    </row>
    <row r="38" spans="2:5" s="155" customFormat="1" ht="15" customHeight="1">
      <c r="B38" s="115" t="s">
        <v>145</v>
      </c>
      <c r="C38" s="158">
        <v>28</v>
      </c>
      <c r="D38" s="169" t="s">
        <v>146</v>
      </c>
      <c r="E38" s="159"/>
    </row>
    <row r="39" spans="2:5" s="155" customFormat="1" ht="15" customHeight="1">
      <c r="B39" s="115" t="s">
        <v>147</v>
      </c>
      <c r="C39" s="158">
        <v>29</v>
      </c>
      <c r="D39" s="169" t="s">
        <v>148</v>
      </c>
      <c r="E39" s="159">
        <f>'[2]BS-OIL &amp; OL'!E30</f>
        <v>3013176.4963402594</v>
      </c>
    </row>
    <row r="40" spans="2:5" s="160" customFormat="1" ht="15" customHeight="1" thickBot="1">
      <c r="B40" s="120" t="s">
        <v>149</v>
      </c>
      <c r="C40" s="161">
        <v>30</v>
      </c>
      <c r="D40" s="170" t="s">
        <v>150</v>
      </c>
      <c r="E40" s="163">
        <f>SUM(E30:E39)</f>
        <v>19254459.745027088</v>
      </c>
    </row>
    <row r="41" spans="2:5" s="171" customFormat="1" ht="6" customHeight="1">
      <c r="B41" s="172"/>
      <c r="C41" s="173"/>
      <c r="D41" s="166"/>
      <c r="E41" s="167"/>
    </row>
    <row r="42" spans="2:5" s="154" customFormat="1" ht="14.25" customHeight="1" thickBot="1">
      <c r="B42" s="174"/>
      <c r="C42" s="251" t="s">
        <v>151</v>
      </c>
      <c r="D42" s="251"/>
      <c r="E42" s="251"/>
    </row>
    <row r="43" spans="2:5" s="155" customFormat="1" ht="15" customHeight="1">
      <c r="B43" s="113" t="s">
        <v>152</v>
      </c>
      <c r="C43" s="156">
        <v>31</v>
      </c>
      <c r="D43" s="168" t="s">
        <v>153</v>
      </c>
      <c r="E43" s="157">
        <v>24799516</v>
      </c>
    </row>
    <row r="44" spans="2:5" s="155" customFormat="1" ht="15" customHeight="1">
      <c r="B44" s="115" t="s">
        <v>154</v>
      </c>
      <c r="C44" s="158">
        <v>32</v>
      </c>
      <c r="D44" s="169" t="s">
        <v>155</v>
      </c>
      <c r="E44" s="159"/>
    </row>
    <row r="45" spans="2:5" s="155" customFormat="1" ht="15" customHeight="1">
      <c r="B45" s="115" t="s">
        <v>156</v>
      </c>
      <c r="C45" s="158">
        <v>33</v>
      </c>
      <c r="D45" s="169" t="s">
        <v>157</v>
      </c>
      <c r="E45" s="159"/>
    </row>
    <row r="46" spans="2:5" s="155" customFormat="1" ht="15" customHeight="1">
      <c r="B46" s="115" t="s">
        <v>158</v>
      </c>
      <c r="C46" s="158">
        <v>34</v>
      </c>
      <c r="D46" s="169" t="s">
        <v>159</v>
      </c>
      <c r="E46" s="214">
        <v>-18110497.0373646</v>
      </c>
    </row>
    <row r="47" spans="2:5" s="155" customFormat="1" ht="15" customHeight="1">
      <c r="B47" s="115" t="s">
        <v>160</v>
      </c>
      <c r="C47" s="158">
        <v>35</v>
      </c>
      <c r="D47" s="169" t="s">
        <v>161</v>
      </c>
      <c r="E47" s="159">
        <f>'[2]IS'!E74</f>
        <v>1857530.8691089693</v>
      </c>
    </row>
    <row r="48" spans="2:5" s="155" customFormat="1" ht="15" customHeight="1">
      <c r="B48" s="115" t="s">
        <v>162</v>
      </c>
      <c r="C48" s="158">
        <v>36</v>
      </c>
      <c r="D48" s="169" t="s">
        <v>163</v>
      </c>
      <c r="E48" s="214">
        <v>179138.57</v>
      </c>
    </row>
    <row r="49" spans="2:5" s="160" customFormat="1" ht="15" customHeight="1">
      <c r="B49" s="115" t="s">
        <v>164</v>
      </c>
      <c r="C49" s="175">
        <v>37</v>
      </c>
      <c r="D49" s="176" t="s">
        <v>165</v>
      </c>
      <c r="E49" s="177">
        <f>SUM(E43+E44-E45+E46+E47+E48)</f>
        <v>8725688.401744371</v>
      </c>
    </row>
    <row r="50" spans="2:5" s="160" customFormat="1" ht="15" customHeight="1" thickBot="1">
      <c r="B50" s="120" t="s">
        <v>166</v>
      </c>
      <c r="C50" s="178">
        <v>38</v>
      </c>
      <c r="D50" s="179" t="s">
        <v>167</v>
      </c>
      <c r="E50" s="180">
        <f>E40+E49</f>
        <v>27980148.14677146</v>
      </c>
    </row>
    <row r="51" s="181" customFormat="1" ht="13.5">
      <c r="E51" s="215">
        <f>E50-E27</f>
        <v>0</v>
      </c>
    </row>
    <row r="52" s="181" customFormat="1" ht="13.5"/>
    <row r="53" spans="3:5" ht="13.5">
      <c r="C53" s="252"/>
      <c r="D53" s="252"/>
      <c r="E53" s="252"/>
    </row>
    <row r="54" spans="3:5" ht="13.5">
      <c r="C54" s="253"/>
      <c r="D54" s="253"/>
      <c r="E54" s="253"/>
    </row>
    <row r="55" spans="3:5" ht="13.5">
      <c r="C55" s="252"/>
      <c r="D55" s="252"/>
      <c r="E55" s="252"/>
    </row>
    <row r="56" spans="3:5" ht="13.5">
      <c r="C56" s="253"/>
      <c r="D56" s="253"/>
      <c r="E56" s="253"/>
    </row>
    <row r="57" spans="3:5" ht="15" customHeight="1">
      <c r="C57" s="252"/>
      <c r="D57" s="252"/>
      <c r="E57" s="252"/>
    </row>
    <row r="58" spans="3:5" ht="13.5">
      <c r="C58" s="253"/>
      <c r="D58" s="253"/>
      <c r="E58" s="253"/>
    </row>
  </sheetData>
  <sheetProtection/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J81"/>
  <sheetViews>
    <sheetView showGridLines="0" zoomScale="85" zoomScaleNormal="85" zoomScalePageLayoutView="0" workbookViewId="0" topLeftCell="A1">
      <pane ySplit="6" topLeftCell="A61" activePane="bottomLeft" state="frozen"/>
      <selection pane="topLeft" activeCell="C120" sqref="C120"/>
      <selection pane="bottomLeft" activeCell="I76" sqref="I76"/>
    </sheetView>
  </sheetViews>
  <sheetFormatPr defaultColWidth="9.140625" defaultRowHeight="12.75"/>
  <cols>
    <col min="1" max="1" width="2.00390625" style="154" customWidth="1"/>
    <col min="2" max="2" width="11.00390625" style="154" customWidth="1"/>
    <col min="3" max="3" width="5.8515625" style="154" customWidth="1"/>
    <col min="4" max="4" width="81.7109375" style="154" customWidth="1"/>
    <col min="5" max="5" width="15.7109375" style="154" customWidth="1"/>
    <col min="6" max="6" width="15.8515625" style="254" customWidth="1"/>
    <col min="7" max="7" width="12.7109375" style="154" bestFit="1" customWidth="1"/>
    <col min="8" max="8" width="10.57421875" style="154" bestFit="1" customWidth="1"/>
    <col min="9" max="9" width="10.28125" style="154" bestFit="1" customWidth="1"/>
    <col min="10" max="10" width="13.7109375" style="154" bestFit="1" customWidth="1"/>
    <col min="11" max="16384" width="9.140625" style="154" customWidth="1"/>
  </cols>
  <sheetData>
    <row r="1" spans="2:5" ht="15" customHeight="1">
      <c r="B1" s="221" t="s">
        <v>84</v>
      </c>
      <c r="C1" s="221"/>
      <c r="D1" s="141" t="s">
        <v>240</v>
      </c>
      <c r="E1" s="211" t="s">
        <v>244</v>
      </c>
    </row>
    <row r="2" spans="2:5" ht="15" customHeight="1">
      <c r="B2" s="221" t="s">
        <v>246</v>
      </c>
      <c r="C2" s="221"/>
      <c r="D2" s="221"/>
      <c r="E2" s="221"/>
    </row>
    <row r="3" ht="15" customHeight="1"/>
    <row r="4" spans="4:6" s="182" customFormat="1" ht="12.75" customHeight="1">
      <c r="D4" s="220" t="s">
        <v>168</v>
      </c>
      <c r="E4" s="220"/>
      <c r="F4" s="255"/>
    </row>
    <row r="5" ht="15" customHeight="1" thickBot="1">
      <c r="E5" s="212" t="s">
        <v>86</v>
      </c>
    </row>
    <row r="6" spans="2:6" s="183" customFormat="1" ht="45" customHeight="1" thickBot="1">
      <c r="B6" s="147" t="s">
        <v>87</v>
      </c>
      <c r="C6" s="184" t="s">
        <v>88</v>
      </c>
      <c r="D6" s="185"/>
      <c r="E6" s="150" t="s">
        <v>89</v>
      </c>
      <c r="F6" s="256"/>
    </row>
    <row r="7" spans="3:6" s="171" customFormat="1" ht="9" customHeight="1">
      <c r="C7" s="186"/>
      <c r="D7" s="186"/>
      <c r="E7" s="187"/>
      <c r="F7" s="257"/>
    </row>
    <row r="8" spans="3:6" s="171" customFormat="1" ht="15" customHeight="1" thickBot="1">
      <c r="C8" s="263" t="s">
        <v>169</v>
      </c>
      <c r="D8" s="263"/>
      <c r="E8" s="263"/>
      <c r="F8" s="257"/>
    </row>
    <row r="9" spans="2:7" ht="15" customHeight="1">
      <c r="B9" s="188" t="s">
        <v>91</v>
      </c>
      <c r="C9" s="189">
        <v>1</v>
      </c>
      <c r="D9" s="121" t="s">
        <v>170</v>
      </c>
      <c r="E9" s="190">
        <f>'[2]P&amp;C(NL)'!L45+'[2]P&amp;C(NL)'!I232</f>
        <v>18322797.64459824</v>
      </c>
      <c r="G9" s="258"/>
    </row>
    <row r="10" spans="2:10" ht="15" customHeight="1">
      <c r="B10" s="191" t="s">
        <v>92</v>
      </c>
      <c r="C10" s="192">
        <v>2</v>
      </c>
      <c r="D10" s="122" t="s">
        <v>171</v>
      </c>
      <c r="E10" s="193">
        <f>'[2]P&amp;C(NL)'!I91+'[2]P&amp;C(NL)'!I279</f>
        <v>2754932.001976</v>
      </c>
      <c r="G10" s="258"/>
      <c r="J10" s="258"/>
    </row>
    <row r="11" spans="2:10" ht="15" customHeight="1">
      <c r="B11" s="191" t="s">
        <v>94</v>
      </c>
      <c r="C11" s="192">
        <v>3</v>
      </c>
      <c r="D11" s="123" t="s">
        <v>172</v>
      </c>
      <c r="E11" s="193">
        <v>2963025.2540144245</v>
      </c>
      <c r="G11" s="258"/>
      <c r="J11" s="258"/>
    </row>
    <row r="12" spans="2:9" ht="15" customHeight="1">
      <c r="B12" s="191" t="s">
        <v>96</v>
      </c>
      <c r="C12" s="192">
        <v>4</v>
      </c>
      <c r="D12" s="124" t="s">
        <v>173</v>
      </c>
      <c r="E12" s="193">
        <v>115990.8631550967</v>
      </c>
      <c r="G12" s="258"/>
      <c r="I12" s="213"/>
    </row>
    <row r="13" spans="2:10" s="155" customFormat="1" ht="15" customHeight="1">
      <c r="B13" s="191" t="s">
        <v>98</v>
      </c>
      <c r="C13" s="158">
        <v>5</v>
      </c>
      <c r="D13" s="116" t="s">
        <v>174</v>
      </c>
      <c r="E13" s="159">
        <f>E9-E10-E11+E12</f>
        <v>12720831.25176291</v>
      </c>
      <c r="F13" s="259"/>
      <c r="G13" s="258"/>
      <c r="J13" s="260"/>
    </row>
    <row r="14" spans="2:10" ht="15" customHeight="1">
      <c r="B14" s="191" t="s">
        <v>100</v>
      </c>
      <c r="C14" s="192">
        <v>6</v>
      </c>
      <c r="D14" s="122" t="s">
        <v>175</v>
      </c>
      <c r="E14" s="193">
        <f>'[2]P&amp;C(NL)'!L139+'[2]P&amp;C(NL)'!I326</f>
        <v>10045360.962329531</v>
      </c>
      <c r="G14" s="258"/>
      <c r="H14" s="213"/>
      <c r="I14" s="213"/>
      <c r="J14" s="213"/>
    </row>
    <row r="15" spans="2:7" ht="15" customHeight="1">
      <c r="B15" s="191" t="s">
        <v>102</v>
      </c>
      <c r="C15" s="192">
        <v>7</v>
      </c>
      <c r="D15" s="122" t="s">
        <v>176</v>
      </c>
      <c r="E15" s="193">
        <f>'[2]P&amp;C(NL)'!K186+'[2]P&amp;C(NL)'!I373</f>
        <v>1982093.4810000001</v>
      </c>
      <c r="G15" s="258"/>
    </row>
    <row r="16" spans="2:8" ht="15" customHeight="1">
      <c r="B16" s="191" t="s">
        <v>104</v>
      </c>
      <c r="C16" s="192">
        <v>8</v>
      </c>
      <c r="D16" s="123" t="s">
        <v>177</v>
      </c>
      <c r="E16" s="193">
        <v>1379716.3776337998</v>
      </c>
      <c r="G16" s="258"/>
      <c r="H16" s="258"/>
    </row>
    <row r="17" spans="2:7" ht="15" customHeight="1">
      <c r="B17" s="191" t="s">
        <v>106</v>
      </c>
      <c r="C17" s="192">
        <v>9</v>
      </c>
      <c r="D17" s="123" t="s">
        <v>178</v>
      </c>
      <c r="E17" s="193">
        <v>263107.42700000026</v>
      </c>
      <c r="G17" s="258"/>
    </row>
    <row r="18" spans="2:8" ht="15" customHeight="1">
      <c r="B18" s="191" t="s">
        <v>108</v>
      </c>
      <c r="C18" s="192">
        <v>10</v>
      </c>
      <c r="D18" s="123" t="s">
        <v>179</v>
      </c>
      <c r="E18" s="193">
        <v>529089.6000000001</v>
      </c>
      <c r="G18" s="258"/>
      <c r="H18" s="171"/>
    </row>
    <row r="19" spans="2:8" s="155" customFormat="1" ht="15" customHeight="1">
      <c r="B19" s="191" t="s">
        <v>110</v>
      </c>
      <c r="C19" s="158">
        <v>11</v>
      </c>
      <c r="D19" s="116" t="s">
        <v>180</v>
      </c>
      <c r="E19" s="159">
        <f>E14-E15+E16-E17-E18</f>
        <v>8650786.831963329</v>
      </c>
      <c r="F19" s="259"/>
      <c r="G19" s="258"/>
      <c r="H19" s="186"/>
    </row>
    <row r="20" spans="2:7" s="155" customFormat="1" ht="15" customHeight="1">
      <c r="B20" s="191" t="s">
        <v>112</v>
      </c>
      <c r="C20" s="158">
        <v>12</v>
      </c>
      <c r="D20" s="116" t="s">
        <v>181</v>
      </c>
      <c r="E20" s="159"/>
      <c r="F20" s="259"/>
      <c r="G20" s="258"/>
    </row>
    <row r="21" spans="2:7" s="155" customFormat="1" ht="15" customHeight="1">
      <c r="B21" s="191" t="s">
        <v>114</v>
      </c>
      <c r="C21" s="158">
        <v>13</v>
      </c>
      <c r="D21" s="116" t="s">
        <v>182</v>
      </c>
      <c r="E21" s="159">
        <f>'[2]IS-COM'!E26</f>
        <v>346114.1151511726</v>
      </c>
      <c r="F21" s="259"/>
      <c r="G21" s="258"/>
    </row>
    <row r="22" spans="2:7" s="155" customFormat="1" ht="15" customHeight="1" thickBot="1">
      <c r="B22" s="194" t="s">
        <v>116</v>
      </c>
      <c r="C22" s="125">
        <v>14</v>
      </c>
      <c r="D22" s="126" t="s">
        <v>183</v>
      </c>
      <c r="E22" s="195">
        <f>E13-E19-E20+E21</f>
        <v>4416158.534950754</v>
      </c>
      <c r="F22" s="259"/>
      <c r="G22" s="258"/>
    </row>
    <row r="23" spans="3:7" ht="9" customHeight="1">
      <c r="C23" s="165"/>
      <c r="D23" s="127"/>
      <c r="E23" s="167"/>
      <c r="G23" s="258"/>
    </row>
    <row r="24" spans="3:7" ht="15" customHeight="1" thickBot="1">
      <c r="C24" s="263" t="s">
        <v>184</v>
      </c>
      <c r="D24" s="263"/>
      <c r="E24" s="263"/>
      <c r="G24" s="258"/>
    </row>
    <row r="25" spans="2:7" ht="15" customHeight="1">
      <c r="B25" s="188" t="s">
        <v>118</v>
      </c>
      <c r="C25" s="189">
        <v>15</v>
      </c>
      <c r="D25" s="121" t="s">
        <v>170</v>
      </c>
      <c r="E25" s="190">
        <f>'[2]P&amp;C(L)'!L15+'[2]P&amp;C(L)'!I69</f>
        <v>235478.28000000003</v>
      </c>
      <c r="G25" s="258"/>
    </row>
    <row r="26" spans="2:7" ht="15" customHeight="1">
      <c r="B26" s="191" t="s">
        <v>120</v>
      </c>
      <c r="C26" s="192">
        <v>16</v>
      </c>
      <c r="D26" s="122" t="s">
        <v>171</v>
      </c>
      <c r="E26" s="193">
        <f>'[2]P&amp;C(L)'!I26+'[2]P&amp;C(L)'!I80</f>
        <v>0</v>
      </c>
      <c r="G26" s="258"/>
    </row>
    <row r="27" spans="2:10" ht="15" customHeight="1">
      <c r="B27" s="191" t="s">
        <v>122</v>
      </c>
      <c r="C27" s="192">
        <v>17</v>
      </c>
      <c r="D27" s="123" t="s">
        <v>172</v>
      </c>
      <c r="E27" s="193">
        <v>-3940.463658215318</v>
      </c>
      <c r="G27" s="258"/>
      <c r="J27" s="213"/>
    </row>
    <row r="28" spans="2:7" ht="15" customHeight="1">
      <c r="B28" s="191" t="s">
        <v>124</v>
      </c>
      <c r="C28" s="192">
        <v>18</v>
      </c>
      <c r="D28" s="123" t="s">
        <v>173</v>
      </c>
      <c r="E28" s="193"/>
      <c r="G28" s="258"/>
    </row>
    <row r="29" spans="2:7" s="155" customFormat="1" ht="15" customHeight="1">
      <c r="B29" s="191" t="s">
        <v>126</v>
      </c>
      <c r="C29" s="158">
        <v>19</v>
      </c>
      <c r="D29" s="116" t="s">
        <v>185</v>
      </c>
      <c r="E29" s="159">
        <f>E25-E26-E27+E28</f>
        <v>239418.74365821533</v>
      </c>
      <c r="F29" s="259"/>
      <c r="G29" s="258"/>
    </row>
    <row r="30" spans="2:7" ht="15" customHeight="1">
      <c r="B30" s="191" t="s">
        <v>129</v>
      </c>
      <c r="C30" s="192">
        <v>20</v>
      </c>
      <c r="D30" s="122" t="s">
        <v>175</v>
      </c>
      <c r="E30" s="193">
        <f>'[2]P&amp;C(L)'!L38+'[2]P&amp;C(L)'!I91</f>
        <v>43000</v>
      </c>
      <c r="G30" s="258"/>
    </row>
    <row r="31" spans="2:7" ht="15" customHeight="1">
      <c r="B31" s="191" t="s">
        <v>131</v>
      </c>
      <c r="C31" s="192">
        <v>21</v>
      </c>
      <c r="D31" s="122" t="s">
        <v>186</v>
      </c>
      <c r="E31" s="193">
        <f>'[2]P&amp;C(L)'!K50+'[2]P&amp;C(L)'!E102</f>
        <v>0</v>
      </c>
      <c r="G31" s="258"/>
    </row>
    <row r="32" spans="2:7" ht="15" customHeight="1">
      <c r="B32" s="191" t="s">
        <v>133</v>
      </c>
      <c r="C32" s="192">
        <v>22</v>
      </c>
      <c r="D32" s="123" t="s">
        <v>177</v>
      </c>
      <c r="E32" s="193">
        <v>-8581.708000000004</v>
      </c>
      <c r="G32" s="258"/>
    </row>
    <row r="33" spans="2:7" ht="15" customHeight="1">
      <c r="B33" s="191" t="s">
        <v>135</v>
      </c>
      <c r="C33" s="192">
        <v>23</v>
      </c>
      <c r="D33" s="123" t="s">
        <v>178</v>
      </c>
      <c r="E33" s="193"/>
      <c r="G33" s="258"/>
    </row>
    <row r="34" spans="2:7" ht="15" customHeight="1">
      <c r="B34" s="191" t="s">
        <v>137</v>
      </c>
      <c r="C34" s="192">
        <v>24</v>
      </c>
      <c r="D34" s="123" t="s">
        <v>187</v>
      </c>
      <c r="E34" s="193"/>
      <c r="G34" s="258"/>
    </row>
    <row r="35" spans="2:7" s="155" customFormat="1" ht="15" customHeight="1">
      <c r="B35" s="191" t="s">
        <v>139</v>
      </c>
      <c r="C35" s="158">
        <v>25</v>
      </c>
      <c r="D35" s="116" t="s">
        <v>188</v>
      </c>
      <c r="E35" s="159">
        <f>E30-E31+E32-E33-E34</f>
        <v>34418.291999999994</v>
      </c>
      <c r="F35" s="259"/>
      <c r="G35" s="258"/>
    </row>
    <row r="36" spans="2:7" ht="15" customHeight="1">
      <c r="B36" s="191" t="s">
        <v>141</v>
      </c>
      <c r="C36" s="192">
        <v>26</v>
      </c>
      <c r="D36" s="122" t="s">
        <v>189</v>
      </c>
      <c r="E36" s="193"/>
      <c r="G36" s="258"/>
    </row>
    <row r="37" spans="2:7" ht="15" customHeight="1">
      <c r="B37" s="191" t="s">
        <v>143</v>
      </c>
      <c r="C37" s="192">
        <v>27</v>
      </c>
      <c r="D37" s="123" t="s">
        <v>190</v>
      </c>
      <c r="E37" s="193"/>
      <c r="G37" s="258"/>
    </row>
    <row r="38" spans="2:7" s="155" customFormat="1" ht="15" customHeight="1">
      <c r="B38" s="191" t="s">
        <v>145</v>
      </c>
      <c r="C38" s="158">
        <v>28</v>
      </c>
      <c r="D38" s="116" t="s">
        <v>191</v>
      </c>
      <c r="E38" s="159">
        <f>E36-E37</f>
        <v>0</v>
      </c>
      <c r="F38" s="259"/>
      <c r="G38" s="258"/>
    </row>
    <row r="39" spans="2:7" s="155" customFormat="1" ht="15" customHeight="1">
      <c r="B39" s="191" t="s">
        <v>147</v>
      </c>
      <c r="C39" s="158">
        <v>29</v>
      </c>
      <c r="D39" s="116" t="s">
        <v>192</v>
      </c>
      <c r="E39" s="159"/>
      <c r="F39" s="259"/>
      <c r="G39" s="258"/>
    </row>
    <row r="40" spans="2:7" s="155" customFormat="1" ht="15" customHeight="1">
      <c r="B40" s="191" t="s">
        <v>149</v>
      </c>
      <c r="C40" s="158">
        <v>30</v>
      </c>
      <c r="D40" s="116" t="s">
        <v>182</v>
      </c>
      <c r="E40" s="159">
        <f>'[2]IS-COM'!E46</f>
        <v>0</v>
      </c>
      <c r="F40" s="259"/>
      <c r="G40" s="258"/>
    </row>
    <row r="41" spans="2:7" s="155" customFormat="1" ht="15" customHeight="1" thickBot="1">
      <c r="B41" s="194" t="s">
        <v>152</v>
      </c>
      <c r="C41" s="125">
        <v>31</v>
      </c>
      <c r="D41" s="126" t="s">
        <v>193</v>
      </c>
      <c r="E41" s="195">
        <f>E29-E35+E38-E39+E40</f>
        <v>205000.45165821534</v>
      </c>
      <c r="F41" s="259"/>
      <c r="G41" s="258"/>
    </row>
    <row r="42" spans="3:7" s="186" customFormat="1" ht="9" customHeight="1" thickBot="1">
      <c r="C42" s="165"/>
      <c r="D42" s="128"/>
      <c r="E42" s="196"/>
      <c r="F42" s="261"/>
      <c r="G42" s="258"/>
    </row>
    <row r="43" spans="2:7" s="155" customFormat="1" ht="15" customHeight="1" thickBot="1">
      <c r="B43" s="197" t="s">
        <v>154</v>
      </c>
      <c r="C43" s="129">
        <v>32</v>
      </c>
      <c r="D43" s="130" t="s">
        <v>194</v>
      </c>
      <c r="E43" s="198">
        <f>E22+E41</f>
        <v>4621158.986608969</v>
      </c>
      <c r="F43" s="259"/>
      <c r="G43" s="258"/>
    </row>
    <row r="44" spans="3:7" ht="9" customHeight="1">
      <c r="C44" s="165"/>
      <c r="D44" s="128"/>
      <c r="E44" s="167"/>
      <c r="G44" s="258"/>
    </row>
    <row r="45" spans="3:7" ht="15" customHeight="1" thickBot="1">
      <c r="C45" s="165"/>
      <c r="D45" s="263" t="s">
        <v>195</v>
      </c>
      <c r="E45" s="263"/>
      <c r="G45" s="258"/>
    </row>
    <row r="46" spans="2:7" ht="15" customHeight="1">
      <c r="B46" s="188" t="s">
        <v>156</v>
      </c>
      <c r="C46" s="189">
        <v>33</v>
      </c>
      <c r="D46" s="131" t="s">
        <v>196</v>
      </c>
      <c r="E46" s="190"/>
      <c r="G46" s="258"/>
    </row>
    <row r="47" spans="2:7" ht="15" customHeight="1">
      <c r="B47" s="191" t="s">
        <v>158</v>
      </c>
      <c r="C47" s="192">
        <v>34</v>
      </c>
      <c r="D47" s="122" t="s">
        <v>197</v>
      </c>
      <c r="E47" s="193"/>
      <c r="G47" s="258"/>
    </row>
    <row r="48" spans="2:7" ht="15" customHeight="1">
      <c r="B48" s="199" t="s">
        <v>160</v>
      </c>
      <c r="C48" s="192">
        <v>35</v>
      </c>
      <c r="D48" s="122" t="s">
        <v>198</v>
      </c>
      <c r="E48" s="193"/>
      <c r="G48" s="258"/>
    </row>
    <row r="49" spans="2:7" s="155" customFormat="1" ht="15" customHeight="1" thickBot="1">
      <c r="B49" s="194" t="s">
        <v>162</v>
      </c>
      <c r="C49" s="125">
        <v>36</v>
      </c>
      <c r="D49" s="126" t="s">
        <v>199</v>
      </c>
      <c r="E49" s="195">
        <f>E46-E47-E48</f>
        <v>0</v>
      </c>
      <c r="F49" s="259"/>
      <c r="G49" s="258"/>
    </row>
    <row r="50" spans="3:7" ht="8.25" customHeight="1">
      <c r="C50" s="165"/>
      <c r="D50" s="127"/>
      <c r="E50" s="167"/>
      <c r="G50" s="258"/>
    </row>
    <row r="51" spans="3:7" ht="15" customHeight="1" thickBot="1">
      <c r="C51" s="263" t="s">
        <v>200</v>
      </c>
      <c r="D51" s="263"/>
      <c r="E51" s="263"/>
      <c r="G51" s="258"/>
    </row>
    <row r="52" spans="2:7" ht="15" customHeight="1">
      <c r="B52" s="188" t="s">
        <v>164</v>
      </c>
      <c r="C52" s="189">
        <v>37</v>
      </c>
      <c r="D52" s="121" t="s">
        <v>201</v>
      </c>
      <c r="E52" s="190">
        <f>'[2]IS-D'!E704</f>
        <v>1084372.58</v>
      </c>
      <c r="G52" s="258"/>
    </row>
    <row r="53" spans="2:7" ht="15" customHeight="1">
      <c r="B53" s="191" t="s">
        <v>166</v>
      </c>
      <c r="C53" s="192">
        <v>38</v>
      </c>
      <c r="D53" s="123" t="s">
        <v>202</v>
      </c>
      <c r="E53" s="193">
        <f>'[2]IS-FA'!E93</f>
        <v>0</v>
      </c>
      <c r="G53" s="258"/>
    </row>
    <row r="54" spans="2:7" ht="15" customHeight="1">
      <c r="B54" s="191" t="s">
        <v>203</v>
      </c>
      <c r="C54" s="192">
        <v>39</v>
      </c>
      <c r="D54" s="123" t="s">
        <v>204</v>
      </c>
      <c r="E54" s="193">
        <f>'[2]IS-FA'!E268</f>
        <v>0</v>
      </c>
      <c r="G54" s="258"/>
    </row>
    <row r="55" spans="2:7" ht="15" customHeight="1">
      <c r="B55" s="191" t="s">
        <v>205</v>
      </c>
      <c r="C55" s="192">
        <v>40</v>
      </c>
      <c r="D55" s="123" t="s">
        <v>206</v>
      </c>
      <c r="E55" s="193">
        <f>'[2]IS-FA'!E443</f>
        <v>0</v>
      </c>
      <c r="G55" s="258"/>
    </row>
    <row r="56" spans="2:7" ht="15" customHeight="1">
      <c r="B56" s="191" t="s">
        <v>207</v>
      </c>
      <c r="C56" s="192">
        <v>41</v>
      </c>
      <c r="D56" s="123" t="s">
        <v>109</v>
      </c>
      <c r="E56" s="193">
        <f>'[2]IS-I'!E203</f>
        <v>0</v>
      </c>
      <c r="G56" s="258"/>
    </row>
    <row r="57" spans="2:7" ht="15" customHeight="1">
      <c r="B57" s="191" t="s">
        <v>208</v>
      </c>
      <c r="C57" s="192">
        <v>42</v>
      </c>
      <c r="D57" s="123" t="s">
        <v>111</v>
      </c>
      <c r="E57" s="193">
        <f>'[2]IS-I'!E400</f>
        <v>-4870</v>
      </c>
      <c r="G57" s="258"/>
    </row>
    <row r="58" spans="2:7" ht="15" customHeight="1">
      <c r="B58" s="191" t="s">
        <v>209</v>
      </c>
      <c r="C58" s="192">
        <v>43</v>
      </c>
      <c r="D58" s="123" t="s">
        <v>119</v>
      </c>
      <c r="E58" s="193">
        <f>'[2]IS-IP &amp; L'!E73</f>
        <v>0</v>
      </c>
      <c r="G58" s="258"/>
    </row>
    <row r="59" spans="2:7" ht="15" customHeight="1">
      <c r="B59" s="191" t="s">
        <v>210</v>
      </c>
      <c r="C59" s="192">
        <v>44</v>
      </c>
      <c r="D59" s="123" t="s">
        <v>211</v>
      </c>
      <c r="E59" s="193">
        <f>'[2]IS-IP &amp; L'!E307</f>
        <v>0</v>
      </c>
      <c r="G59" s="258"/>
    </row>
    <row r="60" spans="2:7" ht="15" customHeight="1">
      <c r="B60" s="191" t="s">
        <v>212</v>
      </c>
      <c r="C60" s="192">
        <v>45</v>
      </c>
      <c r="D60" s="123" t="s">
        <v>213</v>
      </c>
      <c r="E60" s="193"/>
      <c r="G60" s="258"/>
    </row>
    <row r="61" spans="2:7" s="127" customFormat="1" ht="15" customHeight="1" thickBot="1">
      <c r="B61" s="194" t="s">
        <v>214</v>
      </c>
      <c r="C61" s="200">
        <v>46</v>
      </c>
      <c r="D61" s="132" t="s">
        <v>215</v>
      </c>
      <c r="E61" s="195">
        <f>SUM(E52:E60)</f>
        <v>1079502.58</v>
      </c>
      <c r="F61" s="262"/>
      <c r="G61" s="258"/>
    </row>
    <row r="62" spans="3:7" s="127" customFormat="1" ht="9" customHeight="1">
      <c r="C62" s="165"/>
      <c r="E62" s="196"/>
      <c r="F62" s="262"/>
      <c r="G62" s="258"/>
    </row>
    <row r="63" spans="3:7" s="127" customFormat="1" ht="15" customHeight="1" thickBot="1">
      <c r="C63" s="264" t="s">
        <v>216</v>
      </c>
      <c r="D63" s="264"/>
      <c r="E63" s="264"/>
      <c r="F63" s="262"/>
      <c r="G63" s="258"/>
    </row>
    <row r="64" spans="2:8" ht="15" customHeight="1">
      <c r="B64" s="188" t="s">
        <v>217</v>
      </c>
      <c r="C64" s="189">
        <v>47</v>
      </c>
      <c r="D64" s="133" t="s">
        <v>218</v>
      </c>
      <c r="E64" s="190">
        <f>'[2]IS-Ex.S &amp; Ex.Ad'!E22</f>
        <v>2395112.4074999997</v>
      </c>
      <c r="G64" s="258"/>
      <c r="H64" s="213"/>
    </row>
    <row r="65" spans="2:7" ht="15" customHeight="1">
      <c r="B65" s="191" t="s">
        <v>219</v>
      </c>
      <c r="C65" s="192">
        <v>48</v>
      </c>
      <c r="D65" s="134" t="s">
        <v>220</v>
      </c>
      <c r="E65" s="193">
        <f>'[2]IS-Ex.S &amp; Ex.Ad'!E41</f>
        <v>774994.72</v>
      </c>
      <c r="G65" s="258"/>
    </row>
    <row r="66" spans="2:7" ht="15" customHeight="1">
      <c r="B66" s="191" t="s">
        <v>221</v>
      </c>
      <c r="C66" s="192">
        <v>49</v>
      </c>
      <c r="D66" s="134" t="s">
        <v>222</v>
      </c>
      <c r="E66" s="193">
        <f>'[2]IS-Ex.T &amp; Ex.F &amp; O'!E12</f>
        <v>10183.4</v>
      </c>
      <c r="G66" s="258"/>
    </row>
    <row r="67" spans="2:7" ht="15" customHeight="1">
      <c r="B67" s="191" t="s">
        <v>223</v>
      </c>
      <c r="C67" s="192">
        <v>50</v>
      </c>
      <c r="D67" s="134" t="s">
        <v>224</v>
      </c>
      <c r="E67" s="193">
        <v>181328.72</v>
      </c>
      <c r="G67" s="258"/>
    </row>
    <row r="68" spans="2:7" ht="15" customHeight="1">
      <c r="B68" s="191" t="s">
        <v>225</v>
      </c>
      <c r="C68" s="192">
        <v>51</v>
      </c>
      <c r="D68" s="134" t="s">
        <v>226</v>
      </c>
      <c r="E68" s="193">
        <f>'[2]IS-Ex.T &amp; Ex.F &amp; O'!E111</f>
        <v>951.5</v>
      </c>
      <c r="G68" s="258"/>
    </row>
    <row r="69" spans="2:7" ht="15" customHeight="1">
      <c r="B69" s="191" t="s">
        <v>227</v>
      </c>
      <c r="C69" s="192">
        <v>52</v>
      </c>
      <c r="D69" s="134" t="s">
        <v>228</v>
      </c>
      <c r="E69" s="193"/>
      <c r="G69" s="258"/>
    </row>
    <row r="70" spans="2:7" ht="15" customHeight="1" thickBot="1">
      <c r="B70" s="201" t="s">
        <v>229</v>
      </c>
      <c r="C70" s="202">
        <v>53</v>
      </c>
      <c r="D70" s="135" t="s">
        <v>230</v>
      </c>
      <c r="E70" s="208">
        <f>'[2]IS-Ex.T &amp; Ex.F &amp; O'!E124</f>
        <v>-480559.95000000007</v>
      </c>
      <c r="G70" s="258"/>
    </row>
    <row r="71" spans="3:7" s="171" customFormat="1" ht="9" customHeight="1" thickBot="1">
      <c r="C71" s="173"/>
      <c r="D71" s="136"/>
      <c r="E71" s="203"/>
      <c r="F71" s="257"/>
      <c r="G71" s="258"/>
    </row>
    <row r="72" spans="2:7" s="155" customFormat="1" ht="15" customHeight="1">
      <c r="B72" s="188" t="s">
        <v>231</v>
      </c>
      <c r="C72" s="156">
        <v>54</v>
      </c>
      <c r="D72" s="114" t="s">
        <v>232</v>
      </c>
      <c r="E72" s="157">
        <f>E43+E49+E61-E64-E65-E66-E67-E68-E69+E70</f>
        <v>1857530.8691089693</v>
      </c>
      <c r="F72" s="259"/>
      <c r="G72" s="258"/>
    </row>
    <row r="73" spans="2:8" s="155" customFormat="1" ht="15" customHeight="1">
      <c r="B73" s="191" t="s">
        <v>233</v>
      </c>
      <c r="C73" s="158">
        <v>55</v>
      </c>
      <c r="D73" s="137" t="s">
        <v>234</v>
      </c>
      <c r="E73" s="159"/>
      <c r="F73" s="259"/>
      <c r="G73" s="258"/>
      <c r="H73" s="260"/>
    </row>
    <row r="74" spans="2:7" s="155" customFormat="1" ht="15" customHeight="1" thickBot="1">
      <c r="B74" s="194" t="s">
        <v>235</v>
      </c>
      <c r="C74" s="125">
        <v>56</v>
      </c>
      <c r="D74" s="126" t="s">
        <v>236</v>
      </c>
      <c r="E74" s="195">
        <f>E72-E73</f>
        <v>1857530.8691089693</v>
      </c>
      <c r="F74" s="259"/>
      <c r="G74" s="258"/>
    </row>
    <row r="75" ht="13.5">
      <c r="D75" s="138"/>
    </row>
    <row r="76" spans="3:5" ht="13.5">
      <c r="C76" s="218"/>
      <c r="D76" s="218"/>
      <c r="E76" s="218"/>
    </row>
    <row r="77" spans="3:5" ht="13.5">
      <c r="C77" s="219"/>
      <c r="D77" s="219"/>
      <c r="E77" s="219"/>
    </row>
    <row r="78" spans="3:5" ht="13.5">
      <c r="C78" s="218"/>
      <c r="D78" s="218"/>
      <c r="E78" s="218"/>
    </row>
    <row r="79" spans="3:5" ht="13.5">
      <c r="C79" s="219"/>
      <c r="D79" s="219"/>
      <c r="E79" s="219"/>
    </row>
    <row r="80" spans="3:5" ht="13.5">
      <c r="C80" s="218"/>
      <c r="D80" s="218"/>
      <c r="E80" s="218"/>
    </row>
    <row r="81" spans="3:5" ht="13.5">
      <c r="C81" s="219"/>
      <c r="D81" s="219"/>
      <c r="E81" s="219"/>
    </row>
  </sheetData>
  <sheetProtection/>
  <mergeCells count="14">
    <mergeCell ref="C63:E63"/>
    <mergeCell ref="C76:E76"/>
    <mergeCell ref="C77:E77"/>
    <mergeCell ref="C78:E78"/>
    <mergeCell ref="C79:E79"/>
    <mergeCell ref="C80:E80"/>
    <mergeCell ref="C81:E81"/>
    <mergeCell ref="D4:E4"/>
    <mergeCell ref="C24:E24"/>
    <mergeCell ref="D45:E45"/>
    <mergeCell ref="C51:E51"/>
    <mergeCell ref="B1:C1"/>
    <mergeCell ref="B2:E2"/>
    <mergeCell ref="C8:E8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70" zoomScaleNormal="7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" sqref="G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10.7109375" style="5" customWidth="1"/>
    <col min="5" max="5" width="7.8515625" style="5" bestFit="1" customWidth="1"/>
    <col min="6" max="6" width="12.28125" style="5" customWidth="1"/>
    <col min="7" max="7" width="13.28125" style="5" customWidth="1"/>
    <col min="8" max="8" width="19.140625" style="5" customWidth="1"/>
    <col min="9" max="9" width="13.421875" style="5" customWidth="1"/>
    <col min="10" max="11" width="10.140625" style="5" bestFit="1" customWidth="1"/>
    <col min="12" max="12" width="10.7109375" style="5" customWidth="1"/>
    <col min="13" max="13" width="11.7109375" style="5" customWidth="1"/>
    <col min="14" max="14" width="12.421875" style="5" customWidth="1"/>
    <col min="15" max="15" width="12.140625" style="5" customWidth="1"/>
    <col min="16" max="16" width="11.00390625" style="5" bestFit="1" customWidth="1"/>
    <col min="17" max="17" width="12.7109375" style="5" customWidth="1"/>
    <col min="18" max="18" width="10.57421875" style="5" bestFit="1" customWidth="1"/>
    <col min="19" max="19" width="8.8515625" style="5" bestFit="1" customWidth="1"/>
    <col min="20" max="20" width="10.57421875" style="5" bestFit="1" customWidth="1"/>
    <col min="21" max="21" width="12.7109375" style="5" bestFit="1" customWidth="1"/>
    <col min="22" max="22" width="12.00390625" style="5" customWidth="1"/>
    <col min="23" max="23" width="10.7109375" style="5" customWidth="1"/>
    <col min="24" max="24" width="12.00390625" style="5" customWidth="1"/>
    <col min="25" max="25" width="11.7109375" style="5" customWidth="1"/>
    <col min="26" max="27" width="12.71093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4.25" thickBot="1">
      <c r="A1" s="53" t="s">
        <v>237</v>
      </c>
      <c r="B1" s="53"/>
      <c r="C1" s="112"/>
      <c r="D1" s="112"/>
      <c r="E1" s="112"/>
      <c r="F1" s="112"/>
      <c r="G1" s="112"/>
      <c r="H1" s="112"/>
    </row>
    <row r="2" spans="1:8" ht="14.25" thickBot="1">
      <c r="A2" s="139" t="s">
        <v>239</v>
      </c>
      <c r="B2" s="53"/>
      <c r="C2" s="112"/>
      <c r="D2" s="112"/>
      <c r="E2" s="112"/>
      <c r="F2" s="112"/>
      <c r="G2" s="112"/>
      <c r="H2" s="112"/>
    </row>
    <row r="3" spans="1:27" ht="13.5">
      <c r="A3" s="140" t="s">
        <v>242</v>
      </c>
      <c r="C3" s="112"/>
      <c r="D3" s="112"/>
      <c r="E3" s="112"/>
      <c r="F3" s="112"/>
      <c r="G3" s="112"/>
      <c r="H3" s="112"/>
      <c r="V3" s="217"/>
      <c r="W3" s="217"/>
      <c r="X3" s="217"/>
      <c r="Y3" s="217"/>
      <c r="Z3" s="217"/>
      <c r="AA3" s="217"/>
    </row>
    <row r="4" spans="1:8" ht="13.5">
      <c r="A4" s="140" t="s">
        <v>247</v>
      </c>
      <c r="C4" s="112"/>
      <c r="D4" s="112"/>
      <c r="E4" s="112"/>
      <c r="F4" s="112"/>
      <c r="G4" s="112"/>
      <c r="H4" s="112"/>
    </row>
    <row r="5" spans="1:8" ht="13.5">
      <c r="A5" s="112"/>
      <c r="B5" s="112"/>
      <c r="C5" s="112"/>
      <c r="D5" s="112"/>
      <c r="E5" s="112"/>
      <c r="F5" s="112"/>
      <c r="G5" s="112"/>
      <c r="H5" s="112"/>
    </row>
    <row r="6" spans="1:38" ht="15" customHeight="1">
      <c r="A6" s="112"/>
      <c r="B6" s="112"/>
      <c r="C6" s="239" t="s">
        <v>82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C6" s="241" t="s">
        <v>83</v>
      </c>
      <c r="AD6" s="241"/>
      <c r="AE6" s="241"/>
      <c r="AF6" s="241"/>
      <c r="AG6" s="241"/>
      <c r="AH6" s="241"/>
      <c r="AI6" s="241"/>
      <c r="AJ6" s="241"/>
      <c r="AK6" s="241"/>
      <c r="AL6" s="241"/>
    </row>
    <row r="7" spans="1:38" ht="15.75" customHeight="1" thickBot="1">
      <c r="A7" s="112"/>
      <c r="B7" s="112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C7" s="242"/>
      <c r="AD7" s="242"/>
      <c r="AE7" s="242"/>
      <c r="AF7" s="242"/>
      <c r="AG7" s="242"/>
      <c r="AH7" s="242"/>
      <c r="AI7" s="242"/>
      <c r="AJ7" s="242"/>
      <c r="AK7" s="242"/>
      <c r="AL7" s="242"/>
    </row>
    <row r="8" spans="1:38" s="1" customFormat="1" ht="89.25" customHeight="1">
      <c r="A8" s="226" t="s">
        <v>23</v>
      </c>
      <c r="B8" s="229" t="s">
        <v>70</v>
      </c>
      <c r="C8" s="233" t="s">
        <v>22</v>
      </c>
      <c r="D8" s="224"/>
      <c r="E8" s="224"/>
      <c r="F8" s="224"/>
      <c r="G8" s="224"/>
      <c r="H8" s="234" t="s">
        <v>238</v>
      </c>
      <c r="I8" s="224" t="s">
        <v>71</v>
      </c>
      <c r="J8" s="224"/>
      <c r="K8" s="224" t="s">
        <v>72</v>
      </c>
      <c r="L8" s="224"/>
      <c r="M8" s="224"/>
      <c r="N8" s="224"/>
      <c r="O8" s="224"/>
      <c r="P8" s="224" t="s">
        <v>73</v>
      </c>
      <c r="Q8" s="224"/>
      <c r="R8" s="224" t="s">
        <v>74</v>
      </c>
      <c r="S8" s="224"/>
      <c r="T8" s="224"/>
      <c r="U8" s="224"/>
      <c r="V8" s="224"/>
      <c r="W8" s="224"/>
      <c r="X8" s="224"/>
      <c r="Y8" s="224"/>
      <c r="Z8" s="224" t="s">
        <v>77</v>
      </c>
      <c r="AA8" s="229"/>
      <c r="AC8" s="245" t="s">
        <v>71</v>
      </c>
      <c r="AD8" s="224"/>
      <c r="AE8" s="224" t="s">
        <v>72</v>
      </c>
      <c r="AF8" s="224"/>
      <c r="AG8" s="224" t="s">
        <v>78</v>
      </c>
      <c r="AH8" s="224"/>
      <c r="AI8" s="224" t="s">
        <v>79</v>
      </c>
      <c r="AJ8" s="224"/>
      <c r="AK8" s="224" t="s">
        <v>77</v>
      </c>
      <c r="AL8" s="229"/>
    </row>
    <row r="9" spans="1:38" s="1" customFormat="1" ht="49.5" customHeight="1">
      <c r="A9" s="227"/>
      <c r="B9" s="230"/>
      <c r="C9" s="232" t="s">
        <v>15</v>
      </c>
      <c r="D9" s="225"/>
      <c r="E9" s="225"/>
      <c r="F9" s="225"/>
      <c r="G9" s="12" t="s">
        <v>16</v>
      </c>
      <c r="H9" s="235"/>
      <c r="I9" s="222" t="s">
        <v>0</v>
      </c>
      <c r="J9" s="222" t="s">
        <v>1</v>
      </c>
      <c r="K9" s="225" t="s">
        <v>0</v>
      </c>
      <c r="L9" s="225"/>
      <c r="M9" s="225"/>
      <c r="N9" s="225"/>
      <c r="O9" s="12" t="s">
        <v>1</v>
      </c>
      <c r="P9" s="222" t="s">
        <v>80</v>
      </c>
      <c r="Q9" s="222" t="s">
        <v>81</v>
      </c>
      <c r="R9" s="225" t="s">
        <v>75</v>
      </c>
      <c r="S9" s="225"/>
      <c r="T9" s="225"/>
      <c r="U9" s="225"/>
      <c r="V9" s="225" t="s">
        <v>76</v>
      </c>
      <c r="W9" s="225"/>
      <c r="X9" s="225"/>
      <c r="Y9" s="225"/>
      <c r="Z9" s="222" t="s">
        <v>17</v>
      </c>
      <c r="AA9" s="243" t="s">
        <v>18</v>
      </c>
      <c r="AC9" s="246" t="s">
        <v>0</v>
      </c>
      <c r="AD9" s="222" t="s">
        <v>1</v>
      </c>
      <c r="AE9" s="222" t="s">
        <v>0</v>
      </c>
      <c r="AF9" s="222" t="s">
        <v>1</v>
      </c>
      <c r="AG9" s="222" t="s">
        <v>80</v>
      </c>
      <c r="AH9" s="222" t="s">
        <v>81</v>
      </c>
      <c r="AI9" s="222" t="s">
        <v>75</v>
      </c>
      <c r="AJ9" s="222" t="s">
        <v>76</v>
      </c>
      <c r="AK9" s="222" t="s">
        <v>17</v>
      </c>
      <c r="AL9" s="243" t="s">
        <v>18</v>
      </c>
    </row>
    <row r="10" spans="1:38" s="1" customFormat="1" ht="102.75" customHeight="1" thickBot="1">
      <c r="A10" s="228"/>
      <c r="B10" s="231"/>
      <c r="C10" s="6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36"/>
      <c r="I10" s="223"/>
      <c r="J10" s="22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23"/>
      <c r="Q10" s="22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23"/>
      <c r="AA10" s="244"/>
      <c r="AC10" s="247"/>
      <c r="AD10" s="223"/>
      <c r="AE10" s="223"/>
      <c r="AF10" s="223"/>
      <c r="AG10" s="223"/>
      <c r="AH10" s="223"/>
      <c r="AI10" s="223"/>
      <c r="AJ10" s="223"/>
      <c r="AK10" s="223"/>
      <c r="AL10" s="244"/>
    </row>
    <row r="11" spans="1:38" s="1" customFormat="1" ht="24.75" customHeight="1" thickBot="1">
      <c r="A11" s="13" t="s">
        <v>24</v>
      </c>
      <c r="B11" s="3" t="s">
        <v>25</v>
      </c>
      <c r="C11" s="24">
        <f>SUM(C12:C15)</f>
        <v>2279</v>
      </c>
      <c r="D11" s="24">
        <f aca="true" t="shared" si="0" ref="D11:AA11">SUM(D12:D15)</f>
        <v>227</v>
      </c>
      <c r="E11" s="24">
        <f t="shared" si="0"/>
        <v>6591</v>
      </c>
      <c r="F11" s="24">
        <f t="shared" si="0"/>
        <v>9097</v>
      </c>
      <c r="G11" s="24">
        <f t="shared" si="0"/>
        <v>4879</v>
      </c>
      <c r="H11" s="24">
        <f t="shared" si="0"/>
        <v>0</v>
      </c>
      <c r="I11" s="24">
        <f t="shared" si="0"/>
        <v>266514.42</v>
      </c>
      <c r="J11" s="24">
        <f t="shared" si="0"/>
        <v>0</v>
      </c>
      <c r="K11" s="24">
        <f t="shared" si="0"/>
        <v>75765.59999999999</v>
      </c>
      <c r="L11" s="24">
        <f t="shared" si="0"/>
        <v>4666.6</v>
      </c>
      <c r="M11" s="24">
        <f t="shared" si="0"/>
        <v>155046.08000000002</v>
      </c>
      <c r="N11" s="24">
        <f t="shared" si="0"/>
        <v>235478.28000000003</v>
      </c>
      <c r="O11" s="24">
        <f t="shared" si="0"/>
        <v>0</v>
      </c>
      <c r="P11" s="24">
        <f t="shared" si="0"/>
        <v>239418.74365821527</v>
      </c>
      <c r="Q11" s="24">
        <f t="shared" si="0"/>
        <v>239418.74365821527</v>
      </c>
      <c r="R11" s="24">
        <f t="shared" si="0"/>
        <v>0</v>
      </c>
      <c r="S11" s="24">
        <f t="shared" si="0"/>
        <v>0</v>
      </c>
      <c r="T11" s="24">
        <f t="shared" si="0"/>
        <v>43000</v>
      </c>
      <c r="U11" s="24">
        <f t="shared" si="0"/>
        <v>43000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4">
        <f t="shared" si="0"/>
        <v>0</v>
      </c>
      <c r="Z11" s="24">
        <f t="shared" si="0"/>
        <v>34418.291999999994</v>
      </c>
      <c r="AA11" s="24">
        <f t="shared" si="0"/>
        <v>34418.291999999994</v>
      </c>
      <c r="AC11" s="64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6">
        <v>0</v>
      </c>
    </row>
    <row r="12" spans="1:38" s="4" customFormat="1" ht="24.75" customHeight="1">
      <c r="A12" s="17"/>
      <c r="B12" s="28" t="s">
        <v>26</v>
      </c>
      <c r="C12" s="100">
        <v>2279</v>
      </c>
      <c r="D12" s="68">
        <v>227</v>
      </c>
      <c r="E12" s="68">
        <v>6591</v>
      </c>
      <c r="F12" s="47">
        <f>SUM(C12:E12)</f>
        <v>9097</v>
      </c>
      <c r="G12" s="68">
        <v>4879</v>
      </c>
      <c r="H12" s="35"/>
      <c r="I12" s="68">
        <v>266514.42</v>
      </c>
      <c r="J12" s="68">
        <v>0</v>
      </c>
      <c r="K12" s="68">
        <v>75765.59999999999</v>
      </c>
      <c r="L12" s="68">
        <v>4666.6</v>
      </c>
      <c r="M12" s="68">
        <v>155046.08000000002</v>
      </c>
      <c r="N12" s="57">
        <f>SUM(K12:M12)</f>
        <v>235478.28000000003</v>
      </c>
      <c r="O12" s="68"/>
      <c r="P12" s="68">
        <v>239418.74365821527</v>
      </c>
      <c r="Q12" s="68">
        <v>239418.74365821527</v>
      </c>
      <c r="R12" s="68"/>
      <c r="S12" s="68"/>
      <c r="T12" s="68">
        <v>43000</v>
      </c>
      <c r="U12" s="47">
        <f>SUM(R12:T12)</f>
        <v>43000</v>
      </c>
      <c r="V12" s="68"/>
      <c r="W12" s="68">
        <v>0</v>
      </c>
      <c r="X12" s="68"/>
      <c r="Y12" s="47">
        <f>SUM(V12:X12)</f>
        <v>0</v>
      </c>
      <c r="Z12" s="68">
        <v>34418.291999999994</v>
      </c>
      <c r="AA12" s="69">
        <v>34418.291999999994</v>
      </c>
      <c r="AC12" s="67"/>
      <c r="AD12" s="68"/>
      <c r="AE12" s="68"/>
      <c r="AF12" s="68"/>
      <c r="AG12" s="68"/>
      <c r="AH12" s="68"/>
      <c r="AI12" s="68"/>
      <c r="AJ12" s="68"/>
      <c r="AK12" s="68"/>
      <c r="AL12" s="69"/>
    </row>
    <row r="13" spans="1:38" ht="24.75" customHeight="1">
      <c r="A13" s="18"/>
      <c r="B13" s="63" t="s">
        <v>27</v>
      </c>
      <c r="C13" s="101"/>
      <c r="D13" s="71"/>
      <c r="E13" s="71"/>
      <c r="F13" s="48">
        <f aca="true" t="shared" si="1" ref="F13:F49">SUM(C13:E13)</f>
        <v>0</v>
      </c>
      <c r="G13" s="71"/>
      <c r="H13" s="102"/>
      <c r="I13" s="71"/>
      <c r="J13" s="71"/>
      <c r="K13" s="71"/>
      <c r="L13" s="71"/>
      <c r="M13" s="71"/>
      <c r="N13" s="57">
        <f aca="true" t="shared" si="2" ref="N13:N49">SUM(K13:M13)</f>
        <v>0</v>
      </c>
      <c r="O13" s="71"/>
      <c r="P13" s="71">
        <v>0</v>
      </c>
      <c r="Q13" s="71">
        <v>0</v>
      </c>
      <c r="R13" s="71"/>
      <c r="S13" s="71"/>
      <c r="T13" s="71"/>
      <c r="U13" s="47">
        <f>SUM(R13:T13)</f>
        <v>0</v>
      </c>
      <c r="V13" s="71"/>
      <c r="W13" s="71"/>
      <c r="X13" s="71"/>
      <c r="Y13" s="47">
        <f aca="true" t="shared" si="3" ref="Y13:Y48">SUM(V13:X13)</f>
        <v>0</v>
      </c>
      <c r="Z13" s="71">
        <v>0</v>
      </c>
      <c r="AA13" s="72">
        <v>0</v>
      </c>
      <c r="AC13" s="70"/>
      <c r="AD13" s="71"/>
      <c r="AE13" s="71"/>
      <c r="AF13" s="71"/>
      <c r="AG13" s="71"/>
      <c r="AH13" s="71"/>
      <c r="AI13" s="71"/>
      <c r="AJ13" s="71"/>
      <c r="AK13" s="71"/>
      <c r="AL13" s="72"/>
    </row>
    <row r="14" spans="1:38" ht="24.75" customHeight="1">
      <c r="A14" s="18"/>
      <c r="B14" s="63" t="s">
        <v>28</v>
      </c>
      <c r="C14" s="101"/>
      <c r="D14" s="71"/>
      <c r="E14" s="71"/>
      <c r="F14" s="48">
        <f t="shared" si="1"/>
        <v>0</v>
      </c>
      <c r="G14" s="71"/>
      <c r="H14" s="102"/>
      <c r="I14" s="71"/>
      <c r="J14" s="71"/>
      <c r="K14" s="71"/>
      <c r="L14" s="71"/>
      <c r="M14" s="71"/>
      <c r="N14" s="57">
        <f t="shared" si="2"/>
        <v>0</v>
      </c>
      <c r="O14" s="71"/>
      <c r="P14" s="71">
        <v>0</v>
      </c>
      <c r="Q14" s="71">
        <v>0</v>
      </c>
      <c r="R14" s="71"/>
      <c r="S14" s="71"/>
      <c r="T14" s="71"/>
      <c r="U14" s="47">
        <f>SUM(R14:T14)</f>
        <v>0</v>
      </c>
      <c r="V14" s="71"/>
      <c r="W14" s="71"/>
      <c r="X14" s="71"/>
      <c r="Y14" s="47">
        <f t="shared" si="3"/>
        <v>0</v>
      </c>
      <c r="Z14" s="71">
        <v>0</v>
      </c>
      <c r="AA14" s="72">
        <v>0</v>
      </c>
      <c r="AC14" s="70"/>
      <c r="AD14" s="71"/>
      <c r="AE14" s="71"/>
      <c r="AF14" s="71"/>
      <c r="AG14" s="71"/>
      <c r="AH14" s="71"/>
      <c r="AI14" s="71"/>
      <c r="AJ14" s="71"/>
      <c r="AK14" s="71"/>
      <c r="AL14" s="72"/>
    </row>
    <row r="15" spans="1:38" ht="24.75" customHeight="1" thickBot="1">
      <c r="A15" s="19"/>
      <c r="B15" s="29" t="s">
        <v>29</v>
      </c>
      <c r="C15" s="25"/>
      <c r="D15" s="74"/>
      <c r="E15" s="74"/>
      <c r="F15" s="49">
        <f t="shared" si="1"/>
        <v>0</v>
      </c>
      <c r="G15" s="74"/>
      <c r="H15" s="36"/>
      <c r="I15" s="74"/>
      <c r="J15" s="74"/>
      <c r="K15" s="74"/>
      <c r="L15" s="74"/>
      <c r="M15" s="74"/>
      <c r="N15" s="57">
        <f t="shared" si="2"/>
        <v>0</v>
      </c>
      <c r="O15" s="74"/>
      <c r="P15" s="74">
        <v>0</v>
      </c>
      <c r="Q15" s="74">
        <v>0</v>
      </c>
      <c r="R15" s="74"/>
      <c r="S15" s="74"/>
      <c r="T15" s="74"/>
      <c r="U15" s="47">
        <f>SUM(R15:T15)</f>
        <v>0</v>
      </c>
      <c r="V15" s="74"/>
      <c r="W15" s="74"/>
      <c r="X15" s="74"/>
      <c r="Y15" s="47">
        <f t="shared" si="3"/>
        <v>0</v>
      </c>
      <c r="Z15" s="74">
        <v>0</v>
      </c>
      <c r="AA15" s="75">
        <v>0</v>
      </c>
      <c r="AC15" s="73"/>
      <c r="AD15" s="74"/>
      <c r="AE15" s="74"/>
      <c r="AF15" s="74"/>
      <c r="AG15" s="74"/>
      <c r="AH15" s="74"/>
      <c r="AI15" s="74"/>
      <c r="AJ15" s="74"/>
      <c r="AK15" s="74"/>
      <c r="AL15" s="75"/>
    </row>
    <row r="16" spans="1:38" ht="24.75" customHeight="1" thickBot="1">
      <c r="A16" s="13" t="s">
        <v>30</v>
      </c>
      <c r="B16" s="3" t="s">
        <v>11</v>
      </c>
      <c r="C16" s="3">
        <v>6604</v>
      </c>
      <c r="D16" s="3">
        <v>6788</v>
      </c>
      <c r="E16" s="3">
        <v>6854</v>
      </c>
      <c r="F16" s="3">
        <f t="shared" si="1"/>
        <v>20246</v>
      </c>
      <c r="G16" s="3">
        <v>9255</v>
      </c>
      <c r="H16" s="3"/>
      <c r="I16" s="3">
        <v>169057.2841</v>
      </c>
      <c r="J16" s="3">
        <v>0</v>
      </c>
      <c r="K16" s="3">
        <v>6991.0700000000015</v>
      </c>
      <c r="L16" s="206">
        <v>154472.6141</v>
      </c>
      <c r="M16" s="3">
        <v>6084.309999999999</v>
      </c>
      <c r="N16" s="3">
        <f t="shared" si="2"/>
        <v>167547.9941</v>
      </c>
      <c r="O16" s="3"/>
      <c r="P16" s="3">
        <v>162729.12721763118</v>
      </c>
      <c r="Q16" s="3">
        <v>162729.12721763118</v>
      </c>
      <c r="R16" s="3">
        <v>0</v>
      </c>
      <c r="S16" s="3">
        <v>2398.21</v>
      </c>
      <c r="T16" s="3">
        <v>1150.3</v>
      </c>
      <c r="U16" s="3">
        <f>SUM(R16:T16)</f>
        <v>3548.51</v>
      </c>
      <c r="V16" s="3"/>
      <c r="W16" s="3"/>
      <c r="X16" s="3"/>
      <c r="Y16" s="3">
        <f t="shared" si="3"/>
        <v>0</v>
      </c>
      <c r="Z16" s="3">
        <v>12904.038346000001</v>
      </c>
      <c r="AA16" s="3">
        <v>12904.038346000001</v>
      </c>
      <c r="AC16" s="76"/>
      <c r="AD16" s="77"/>
      <c r="AE16" s="77"/>
      <c r="AF16" s="77"/>
      <c r="AG16" s="77"/>
      <c r="AH16" s="77"/>
      <c r="AI16" s="77"/>
      <c r="AJ16" s="77"/>
      <c r="AK16" s="77"/>
      <c r="AL16" s="78"/>
    </row>
    <row r="17" spans="1:38" ht="24.75" customHeight="1" thickBot="1">
      <c r="A17" s="13" t="s">
        <v>31</v>
      </c>
      <c r="B17" s="3" t="s">
        <v>32</v>
      </c>
      <c r="C17" s="50">
        <f>SUM(C18:C19)</f>
        <v>4168</v>
      </c>
      <c r="D17" s="50">
        <f aca="true" t="shared" si="4" ref="D17:AA17">SUM(D18:D19)</f>
        <v>2386</v>
      </c>
      <c r="E17" s="50">
        <f t="shared" si="4"/>
        <v>10235</v>
      </c>
      <c r="F17" s="50">
        <f t="shared" si="4"/>
        <v>16789</v>
      </c>
      <c r="G17" s="50">
        <f t="shared" si="4"/>
        <v>5926</v>
      </c>
      <c r="H17" s="50">
        <f t="shared" si="4"/>
        <v>0</v>
      </c>
      <c r="I17" s="50">
        <f t="shared" si="4"/>
        <v>206811.96685199998</v>
      </c>
      <c r="J17" s="50">
        <f t="shared" si="4"/>
        <v>35307.0899427</v>
      </c>
      <c r="K17" s="50">
        <f t="shared" si="4"/>
        <v>83231.72895600002</v>
      </c>
      <c r="L17" s="50">
        <f t="shared" si="4"/>
        <v>14527.006266999997</v>
      </c>
      <c r="M17" s="50">
        <f t="shared" si="4"/>
        <v>92396.64000000001</v>
      </c>
      <c r="N17" s="50">
        <f t="shared" si="4"/>
        <v>190155.375223</v>
      </c>
      <c r="O17" s="50">
        <f t="shared" si="4"/>
        <v>34168.0711863</v>
      </c>
      <c r="P17" s="50">
        <f t="shared" si="4"/>
        <v>148589.11103592435</v>
      </c>
      <c r="Q17" s="50">
        <f t="shared" si="4"/>
        <v>121423.15754552433</v>
      </c>
      <c r="R17" s="50">
        <f t="shared" si="4"/>
        <v>0</v>
      </c>
      <c r="S17" s="50">
        <f t="shared" si="4"/>
        <v>0</v>
      </c>
      <c r="T17" s="50">
        <f t="shared" si="4"/>
        <v>1903.07</v>
      </c>
      <c r="U17" s="50">
        <f t="shared" si="4"/>
        <v>1903.07</v>
      </c>
      <c r="V17" s="50">
        <f t="shared" si="4"/>
        <v>0</v>
      </c>
      <c r="W17" s="50">
        <f t="shared" si="4"/>
        <v>0</v>
      </c>
      <c r="X17" s="50">
        <f t="shared" si="4"/>
        <v>1784.57</v>
      </c>
      <c r="Y17" s="50">
        <f t="shared" si="4"/>
        <v>1784.57</v>
      </c>
      <c r="Z17" s="50">
        <f t="shared" si="4"/>
        <v>-296.89925023000274</v>
      </c>
      <c r="AA17" s="50">
        <f t="shared" si="4"/>
        <v>-415.39925023000274</v>
      </c>
      <c r="AC17" s="64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0</v>
      </c>
      <c r="AK17" s="65">
        <v>0</v>
      </c>
      <c r="AL17" s="66">
        <v>0</v>
      </c>
    </row>
    <row r="18" spans="1:38" ht="24.75" customHeight="1" thickBot="1">
      <c r="A18" s="17"/>
      <c r="B18" s="6" t="s">
        <v>33</v>
      </c>
      <c r="C18" s="26">
        <v>4116</v>
      </c>
      <c r="D18" s="77">
        <v>39</v>
      </c>
      <c r="E18" s="77">
        <v>4238</v>
      </c>
      <c r="F18" s="51">
        <f t="shared" si="1"/>
        <v>8393</v>
      </c>
      <c r="G18" s="80">
        <v>5345</v>
      </c>
      <c r="H18" s="37"/>
      <c r="I18" s="80">
        <v>120040.91</v>
      </c>
      <c r="J18" s="80">
        <v>7121.645404000001</v>
      </c>
      <c r="K18" s="80">
        <v>80346.10000000002</v>
      </c>
      <c r="L18" s="80">
        <v>294.15</v>
      </c>
      <c r="M18" s="80">
        <v>25790.43</v>
      </c>
      <c r="N18" s="57">
        <f t="shared" si="2"/>
        <v>106430.68000000002</v>
      </c>
      <c r="O18" s="80">
        <v>7121.645404000001</v>
      </c>
      <c r="P18" s="80">
        <v>70725.54533250247</v>
      </c>
      <c r="Q18" s="80">
        <v>69388.90278330247</v>
      </c>
      <c r="R18" s="80">
        <v>0</v>
      </c>
      <c r="S18" s="80">
        <v>0</v>
      </c>
      <c r="T18" s="80">
        <v>0</v>
      </c>
      <c r="U18" s="80">
        <f>SUM(R18:T18)</f>
        <v>0</v>
      </c>
      <c r="V18" s="80"/>
      <c r="W18" s="80"/>
      <c r="X18" s="80"/>
      <c r="Y18" s="47">
        <f t="shared" si="3"/>
        <v>0</v>
      </c>
      <c r="Z18" s="80">
        <v>-1540.3312702000012</v>
      </c>
      <c r="AA18" s="80">
        <v>-1540.3312702000012</v>
      </c>
      <c r="AC18" s="79"/>
      <c r="AD18" s="80"/>
      <c r="AE18" s="80"/>
      <c r="AF18" s="80"/>
      <c r="AG18" s="80"/>
      <c r="AH18" s="80"/>
      <c r="AI18" s="80"/>
      <c r="AJ18" s="80"/>
      <c r="AK18" s="80"/>
      <c r="AL18" s="81"/>
    </row>
    <row r="19" spans="1:38" ht="24.75" customHeight="1" thickBot="1">
      <c r="A19" s="20"/>
      <c r="B19" s="30" t="s">
        <v>34</v>
      </c>
      <c r="C19" s="26">
        <v>52</v>
      </c>
      <c r="D19" s="77">
        <v>2347</v>
      </c>
      <c r="E19" s="77">
        <v>5997</v>
      </c>
      <c r="F19" s="52">
        <f t="shared" si="1"/>
        <v>8396</v>
      </c>
      <c r="G19" s="83">
        <v>581</v>
      </c>
      <c r="H19" s="36"/>
      <c r="I19" s="83">
        <v>86771.056852</v>
      </c>
      <c r="J19" s="83">
        <v>28185.444538699998</v>
      </c>
      <c r="K19" s="83">
        <v>2885.628956</v>
      </c>
      <c r="L19" s="83">
        <v>14232.856266999997</v>
      </c>
      <c r="M19" s="83">
        <v>66606.21</v>
      </c>
      <c r="N19" s="57">
        <f t="shared" si="2"/>
        <v>83724.695223</v>
      </c>
      <c r="O19" s="83">
        <v>27046.4257823</v>
      </c>
      <c r="P19" s="83">
        <v>77863.56570342186</v>
      </c>
      <c r="Q19" s="83">
        <v>52034.254762221855</v>
      </c>
      <c r="R19" s="83">
        <v>0</v>
      </c>
      <c r="S19" s="83">
        <v>0</v>
      </c>
      <c r="T19" s="83">
        <v>1903.07</v>
      </c>
      <c r="U19" s="80">
        <f>SUM(R19:T19)</f>
        <v>1903.07</v>
      </c>
      <c r="V19" s="83">
        <v>0</v>
      </c>
      <c r="W19" s="83">
        <v>0</v>
      </c>
      <c r="X19" s="83">
        <f>T19-118.5</f>
        <v>1784.57</v>
      </c>
      <c r="Y19" s="47">
        <f t="shared" si="3"/>
        <v>1784.57</v>
      </c>
      <c r="Z19" s="83">
        <v>1243.4320199699985</v>
      </c>
      <c r="AA19" s="83">
        <v>1124.9320199699985</v>
      </c>
      <c r="AC19" s="82"/>
      <c r="AD19" s="83"/>
      <c r="AE19" s="83"/>
      <c r="AF19" s="83"/>
      <c r="AG19" s="83"/>
      <c r="AH19" s="83"/>
      <c r="AI19" s="83"/>
      <c r="AJ19" s="83"/>
      <c r="AK19" s="83"/>
      <c r="AL19" s="84"/>
    </row>
    <row r="20" spans="1:38" ht="24.75" customHeight="1" thickBot="1">
      <c r="A20" s="13" t="s">
        <v>35</v>
      </c>
      <c r="B20" s="3" t="s">
        <v>2</v>
      </c>
      <c r="C20" s="3">
        <v>9484</v>
      </c>
      <c r="D20" s="3">
        <v>530</v>
      </c>
      <c r="E20" s="3">
        <v>10611</v>
      </c>
      <c r="F20" s="3">
        <f t="shared" si="1"/>
        <v>20625</v>
      </c>
      <c r="G20" s="3">
        <v>13193</v>
      </c>
      <c r="H20" s="36"/>
      <c r="I20" s="3">
        <v>10863957.599999996</v>
      </c>
      <c r="J20" s="3">
        <v>0</v>
      </c>
      <c r="K20" s="3">
        <v>4070561.1799999992</v>
      </c>
      <c r="L20" s="3">
        <v>286492.24000000005</v>
      </c>
      <c r="M20" s="3">
        <v>5053463.75</v>
      </c>
      <c r="N20" s="50">
        <f t="shared" si="2"/>
        <v>9410517.169999998</v>
      </c>
      <c r="O20" s="3"/>
      <c r="P20" s="3">
        <v>7213061.883032264</v>
      </c>
      <c r="Q20" s="3">
        <v>7213061.883032264</v>
      </c>
      <c r="R20" s="3">
        <v>1482306.2795804671</v>
      </c>
      <c r="S20" s="3">
        <v>39276.57066090412</v>
      </c>
      <c r="T20" s="3">
        <v>4170973.54975863</v>
      </c>
      <c r="U20" s="3">
        <f>SUM(R20:T20)</f>
        <v>5692556.400000001</v>
      </c>
      <c r="V20" s="3"/>
      <c r="W20" s="3"/>
      <c r="X20" s="3"/>
      <c r="Y20" s="3">
        <f t="shared" si="3"/>
        <v>0</v>
      </c>
      <c r="Z20" s="3">
        <v>6404928.6949998755</v>
      </c>
      <c r="AA20" s="3">
        <v>6404928.6949998755</v>
      </c>
      <c r="AC20" s="85"/>
      <c r="AD20" s="86"/>
      <c r="AE20" s="86"/>
      <c r="AF20" s="86"/>
      <c r="AG20" s="86"/>
      <c r="AH20" s="86"/>
      <c r="AI20" s="86"/>
      <c r="AJ20" s="86"/>
      <c r="AK20" s="86"/>
      <c r="AL20" s="87"/>
    </row>
    <row r="21" spans="1:38" ht="24.75" customHeight="1" thickBot="1">
      <c r="A21" s="13" t="s">
        <v>36</v>
      </c>
      <c r="B21" s="3" t="s">
        <v>37</v>
      </c>
      <c r="C21" s="50">
        <f>SUM(C22:C23)</f>
        <v>669</v>
      </c>
      <c r="D21" s="50">
        <f aca="true" t="shared" si="5" ref="D21:AA21">SUM(D22:D23)</f>
        <v>2098</v>
      </c>
      <c r="E21" s="50">
        <f t="shared" si="5"/>
        <v>20229</v>
      </c>
      <c r="F21" s="50">
        <f t="shared" si="5"/>
        <v>22996</v>
      </c>
      <c r="G21" s="50">
        <f t="shared" si="5"/>
        <v>2468</v>
      </c>
      <c r="H21" s="50">
        <f t="shared" si="5"/>
        <v>22995</v>
      </c>
      <c r="I21" s="50">
        <f t="shared" si="5"/>
        <v>3378195.2319789995</v>
      </c>
      <c r="J21" s="50">
        <f t="shared" si="5"/>
        <v>1447169.3814877998</v>
      </c>
      <c r="K21" s="50">
        <f t="shared" si="5"/>
        <v>167020.74126500002</v>
      </c>
      <c r="L21" s="50">
        <f t="shared" si="5"/>
        <v>366173.56948299997</v>
      </c>
      <c r="M21" s="50">
        <f t="shared" si="5"/>
        <v>2729325.3</v>
      </c>
      <c r="N21" s="50">
        <f t="shared" si="5"/>
        <v>3262519.6107479995</v>
      </c>
      <c r="O21" s="50">
        <f t="shared" si="5"/>
        <v>1407838.1499631999</v>
      </c>
      <c r="P21" s="50">
        <f t="shared" si="5"/>
        <v>3155871.9272262235</v>
      </c>
      <c r="Q21" s="50">
        <f t="shared" si="5"/>
        <v>1763773.9698564238</v>
      </c>
      <c r="R21" s="50">
        <f t="shared" si="5"/>
        <v>77338.25</v>
      </c>
      <c r="S21" s="50">
        <f t="shared" si="5"/>
        <v>178073.98</v>
      </c>
      <c r="T21" s="50">
        <f t="shared" si="5"/>
        <v>1843970.0599999996</v>
      </c>
      <c r="U21" s="50">
        <f t="shared" si="5"/>
        <v>2099382.2899999996</v>
      </c>
      <c r="V21" s="50">
        <f t="shared" si="5"/>
        <v>49010</v>
      </c>
      <c r="W21" s="50">
        <f t="shared" si="5"/>
        <v>115843.52000000002</v>
      </c>
      <c r="X21" s="50">
        <f t="shared" si="5"/>
        <v>1098438.1299999994</v>
      </c>
      <c r="Y21" s="50">
        <f t="shared" si="5"/>
        <v>1263291.6499999994</v>
      </c>
      <c r="Z21" s="50">
        <f t="shared" si="5"/>
        <v>1908967.1144238845</v>
      </c>
      <c r="AA21" s="50">
        <f t="shared" si="5"/>
        <v>992356.2844238846</v>
      </c>
      <c r="AC21" s="64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6">
        <v>0</v>
      </c>
    </row>
    <row r="22" spans="1:38" ht="24.75" customHeight="1" thickBot="1">
      <c r="A22" s="21"/>
      <c r="B22" s="6" t="s">
        <v>38</v>
      </c>
      <c r="C22" s="26">
        <v>669</v>
      </c>
      <c r="D22" s="77">
        <v>2098</v>
      </c>
      <c r="E22" s="77">
        <v>20229</v>
      </c>
      <c r="F22" s="47">
        <f t="shared" si="1"/>
        <v>22996</v>
      </c>
      <c r="G22" s="68">
        <v>2468</v>
      </c>
      <c r="H22" s="47">
        <v>22995</v>
      </c>
      <c r="I22" s="68">
        <v>3378195.2319789995</v>
      </c>
      <c r="J22" s="68">
        <v>1447169.3814877998</v>
      </c>
      <c r="K22" s="77">
        <v>167020.74126500002</v>
      </c>
      <c r="L22" s="77">
        <v>366173.56948299997</v>
      </c>
      <c r="M22" s="77">
        <v>2729325.3</v>
      </c>
      <c r="N22" s="57">
        <f t="shared" si="2"/>
        <v>3262519.6107479995</v>
      </c>
      <c r="O22" s="68">
        <v>1407838.1499631999</v>
      </c>
      <c r="P22" s="68">
        <v>3155871.9272262235</v>
      </c>
      <c r="Q22" s="68">
        <v>1763773.9698564238</v>
      </c>
      <c r="R22" s="68">
        <v>77338.25</v>
      </c>
      <c r="S22" s="68">
        <v>178073.98</v>
      </c>
      <c r="T22" s="68">
        <v>1843970.0599999996</v>
      </c>
      <c r="U22" s="68">
        <f>SUM(R22:T22)</f>
        <v>2099382.2899999996</v>
      </c>
      <c r="V22" s="68">
        <v>49010</v>
      </c>
      <c r="W22" s="68">
        <v>115843.52000000002</v>
      </c>
      <c r="X22" s="68">
        <v>1098438.1299999994</v>
      </c>
      <c r="Y22" s="47">
        <f t="shared" si="3"/>
        <v>1263291.6499999994</v>
      </c>
      <c r="Z22" s="68">
        <v>1908967.1144238845</v>
      </c>
      <c r="AA22" s="68">
        <v>992356.2844238846</v>
      </c>
      <c r="AC22" s="67"/>
      <c r="AD22" s="68"/>
      <c r="AE22" s="68"/>
      <c r="AF22" s="68"/>
      <c r="AG22" s="68"/>
      <c r="AH22" s="68"/>
      <c r="AI22" s="68"/>
      <c r="AJ22" s="68"/>
      <c r="AK22" s="68"/>
      <c r="AL22" s="69"/>
    </row>
    <row r="23" spans="1:38" ht="24.75" customHeight="1" thickBot="1">
      <c r="A23" s="19"/>
      <c r="B23" s="31" t="s">
        <v>39</v>
      </c>
      <c r="C23" s="26"/>
      <c r="D23" s="77"/>
      <c r="E23" s="77"/>
      <c r="F23" s="44">
        <f t="shared" si="1"/>
        <v>0</v>
      </c>
      <c r="G23" s="110">
        <v>0</v>
      </c>
      <c r="H23" s="110"/>
      <c r="I23" s="110">
        <v>0</v>
      </c>
      <c r="J23" s="110">
        <v>0</v>
      </c>
      <c r="K23" s="77"/>
      <c r="L23" s="77"/>
      <c r="M23" s="77"/>
      <c r="N23" s="41">
        <f t="shared" si="2"/>
        <v>0</v>
      </c>
      <c r="O23" s="110"/>
      <c r="P23" s="110">
        <v>0</v>
      </c>
      <c r="Q23" s="110">
        <v>0</v>
      </c>
      <c r="R23" s="110"/>
      <c r="S23" s="110"/>
      <c r="T23" s="110"/>
      <c r="U23" s="68">
        <f>SUM(R23:T23)</f>
        <v>0</v>
      </c>
      <c r="V23" s="110"/>
      <c r="W23" s="110"/>
      <c r="X23" s="110"/>
      <c r="Y23" s="47">
        <f t="shared" si="3"/>
        <v>0</v>
      </c>
      <c r="Z23" s="110">
        <v>0</v>
      </c>
      <c r="AA23" s="110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75" customHeight="1" thickBot="1">
      <c r="A24" s="13" t="s">
        <v>40</v>
      </c>
      <c r="B24" s="3" t="s">
        <v>41</v>
      </c>
      <c r="C24" s="54">
        <f>SUM(C25:C27)</f>
        <v>13157</v>
      </c>
      <c r="D24" s="54">
        <f aca="true" t="shared" si="6" ref="D24:AA24">SUM(D25:D27)</f>
        <v>709345</v>
      </c>
      <c r="E24" s="54">
        <f t="shared" si="6"/>
        <v>10085</v>
      </c>
      <c r="F24" s="54">
        <f t="shared" si="6"/>
        <v>732587</v>
      </c>
      <c r="G24" s="54">
        <f t="shared" si="6"/>
        <v>55544</v>
      </c>
      <c r="H24" s="54">
        <f t="shared" si="6"/>
        <v>732584</v>
      </c>
      <c r="I24" s="54">
        <f t="shared" si="6"/>
        <v>2338256.461418235</v>
      </c>
      <c r="J24" s="54">
        <f t="shared" si="6"/>
        <v>161388.27556870005</v>
      </c>
      <c r="K24" s="54">
        <f t="shared" si="6"/>
        <v>123659.33540862745</v>
      </c>
      <c r="L24" s="54">
        <f t="shared" si="6"/>
        <v>1849494.1717676078</v>
      </c>
      <c r="M24" s="54">
        <f t="shared" si="6"/>
        <v>344271.1599999999</v>
      </c>
      <c r="N24" s="54">
        <f t="shared" si="6"/>
        <v>2317424.667176235</v>
      </c>
      <c r="O24" s="54">
        <f t="shared" si="6"/>
        <v>156357.13981750005</v>
      </c>
      <c r="P24" s="54">
        <f t="shared" si="6"/>
        <v>2177668.912492422</v>
      </c>
      <c r="Q24" s="54">
        <f t="shared" si="6"/>
        <v>2020962.4835987214</v>
      </c>
      <c r="R24" s="54">
        <f t="shared" si="6"/>
        <v>33484.87519607843</v>
      </c>
      <c r="S24" s="54">
        <f t="shared" si="6"/>
        <v>74368.50713345097</v>
      </c>
      <c r="T24" s="54">
        <f t="shared" si="6"/>
        <v>216900.05999999997</v>
      </c>
      <c r="U24" s="54">
        <f t="shared" si="6"/>
        <v>324753.4423295294</v>
      </c>
      <c r="V24" s="54">
        <f t="shared" si="6"/>
        <v>18061.9</v>
      </c>
      <c r="W24" s="54">
        <f t="shared" si="6"/>
        <v>13446.18</v>
      </c>
      <c r="X24" s="54">
        <f t="shared" si="6"/>
        <v>134082.89999999997</v>
      </c>
      <c r="Y24" s="54">
        <f t="shared" si="6"/>
        <v>165590.97999999998</v>
      </c>
      <c r="Z24" s="54">
        <f t="shared" si="6"/>
        <v>398222.21196256473</v>
      </c>
      <c r="AA24" s="54">
        <f t="shared" si="6"/>
        <v>332442.50196256477</v>
      </c>
      <c r="AC24" s="88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90">
        <v>0</v>
      </c>
    </row>
    <row r="25" spans="1:38" ht="24.75" customHeight="1" thickBot="1">
      <c r="A25" s="17"/>
      <c r="B25" s="6" t="s">
        <v>42</v>
      </c>
      <c r="C25" s="26">
        <v>12893</v>
      </c>
      <c r="D25" s="77">
        <v>708143</v>
      </c>
      <c r="E25" s="77">
        <v>0</v>
      </c>
      <c r="F25" s="47">
        <f t="shared" si="1"/>
        <v>721036</v>
      </c>
      <c r="G25" s="68">
        <v>54339</v>
      </c>
      <c r="H25" s="68">
        <v>721036</v>
      </c>
      <c r="I25" s="68">
        <v>1859142.1705882354</v>
      </c>
      <c r="J25" s="68"/>
      <c r="K25" s="77">
        <v>85095.92156862745</v>
      </c>
      <c r="L25" s="77">
        <v>1774046.249019608</v>
      </c>
      <c r="M25" s="77">
        <v>0</v>
      </c>
      <c r="N25" s="57">
        <f>SUM(K25:M25)</f>
        <v>1859142.1705882354</v>
      </c>
      <c r="O25" s="68"/>
      <c r="P25" s="68">
        <v>1733002.651196392</v>
      </c>
      <c r="Q25" s="68">
        <v>1733002.651196392</v>
      </c>
      <c r="R25" s="77">
        <v>3010.835196078431</v>
      </c>
      <c r="S25" s="77">
        <v>56764.75713345098</v>
      </c>
      <c r="T25" s="77">
        <v>0</v>
      </c>
      <c r="U25" s="47">
        <f>SUM(R25:T25)</f>
        <v>59775.592329529405</v>
      </c>
      <c r="V25" s="47"/>
      <c r="W25" s="47"/>
      <c r="X25" s="47"/>
      <c r="Y25" s="47">
        <f t="shared" si="3"/>
        <v>0</v>
      </c>
      <c r="Z25" s="47">
        <v>208669.25110403984</v>
      </c>
      <c r="AA25" s="47">
        <v>208669.25110403984</v>
      </c>
      <c r="AC25" s="67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1:38" ht="24.75" customHeight="1" thickBot="1">
      <c r="A26" s="18"/>
      <c r="B26" s="7" t="s">
        <v>3</v>
      </c>
      <c r="C26" s="26">
        <v>261</v>
      </c>
      <c r="D26" s="77">
        <v>1202</v>
      </c>
      <c r="E26" s="77">
        <v>10085</v>
      </c>
      <c r="F26" s="45">
        <f t="shared" si="1"/>
        <v>11548</v>
      </c>
      <c r="G26" s="104">
        <v>1202</v>
      </c>
      <c r="H26" s="104">
        <v>11548</v>
      </c>
      <c r="I26" s="104">
        <v>473909.18583</v>
      </c>
      <c r="J26" s="104">
        <v>160348.06299370003</v>
      </c>
      <c r="K26" s="77">
        <v>33358.308840000005</v>
      </c>
      <c r="L26" s="77">
        <v>75447.922748</v>
      </c>
      <c r="M26" s="77">
        <v>344271.1599999999</v>
      </c>
      <c r="N26" s="42">
        <f>SUM(K26:M26)</f>
        <v>453077.3915879999</v>
      </c>
      <c r="O26" s="104">
        <v>155316.92724250004</v>
      </c>
      <c r="P26" s="104">
        <v>442412.68185924273</v>
      </c>
      <c r="Q26" s="104">
        <v>285897.7206647427</v>
      </c>
      <c r="R26" s="77">
        <v>30474.04</v>
      </c>
      <c r="S26" s="77">
        <v>17603.75</v>
      </c>
      <c r="T26" s="77">
        <v>216900.05999999997</v>
      </c>
      <c r="U26" s="47">
        <f>SUM(R26:T26)</f>
        <v>264977.85</v>
      </c>
      <c r="V26" s="45">
        <v>18061.9</v>
      </c>
      <c r="W26" s="45">
        <v>13446.18</v>
      </c>
      <c r="X26" s="45">
        <v>134082.89999999997</v>
      </c>
      <c r="Y26" s="47">
        <f t="shared" si="3"/>
        <v>165590.97999999998</v>
      </c>
      <c r="Z26" s="45">
        <v>189344.71623727487</v>
      </c>
      <c r="AA26" s="45">
        <v>123565.0062372749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75" customHeight="1" thickBot="1">
      <c r="A27" s="20"/>
      <c r="B27" s="31" t="s">
        <v>43</v>
      </c>
      <c r="C27" s="26">
        <v>3</v>
      </c>
      <c r="D27" s="77">
        <v>0</v>
      </c>
      <c r="E27" s="77">
        <v>0</v>
      </c>
      <c r="F27" s="55">
        <f t="shared" si="1"/>
        <v>3</v>
      </c>
      <c r="G27" s="94">
        <v>3</v>
      </c>
      <c r="H27" s="36"/>
      <c r="I27" s="94">
        <v>5205.105</v>
      </c>
      <c r="J27" s="94">
        <v>1040.212575</v>
      </c>
      <c r="K27" s="77">
        <v>5205.105</v>
      </c>
      <c r="L27" s="77">
        <v>0</v>
      </c>
      <c r="M27" s="77">
        <v>0</v>
      </c>
      <c r="N27" s="60">
        <f>SUM(K27:M27)</f>
        <v>5205.105</v>
      </c>
      <c r="O27" s="94">
        <v>1040.212575</v>
      </c>
      <c r="P27" s="94">
        <v>2253.5794367867998</v>
      </c>
      <c r="Q27" s="94">
        <v>2062.1117375868</v>
      </c>
      <c r="R27" s="77"/>
      <c r="S27" s="77"/>
      <c r="T27" s="77"/>
      <c r="U27" s="47">
        <f>SUM(R27:T27)</f>
        <v>0</v>
      </c>
      <c r="V27" s="55"/>
      <c r="W27" s="55"/>
      <c r="X27" s="55"/>
      <c r="Y27" s="47">
        <f t="shared" si="3"/>
        <v>0</v>
      </c>
      <c r="Z27" s="94">
        <v>208.24462125000002</v>
      </c>
      <c r="AA27" s="95">
        <v>208.24462125000002</v>
      </c>
      <c r="AC27" s="99"/>
      <c r="AD27" s="94"/>
      <c r="AE27" s="94"/>
      <c r="AF27" s="94"/>
      <c r="AG27" s="94"/>
      <c r="AH27" s="94"/>
      <c r="AI27" s="94"/>
      <c r="AJ27" s="94"/>
      <c r="AK27" s="94"/>
      <c r="AL27" s="95"/>
    </row>
    <row r="28" spans="1:38" ht="24.75" customHeight="1" thickBot="1">
      <c r="A28" s="13" t="s">
        <v>44</v>
      </c>
      <c r="B28" s="3" t="s">
        <v>4</v>
      </c>
      <c r="C28" s="3"/>
      <c r="D28" s="3"/>
      <c r="E28" s="3"/>
      <c r="F28" s="3">
        <f t="shared" si="1"/>
        <v>0</v>
      </c>
      <c r="G28" s="3"/>
      <c r="H28" s="3"/>
      <c r="I28" s="3"/>
      <c r="J28" s="3"/>
      <c r="K28" s="3"/>
      <c r="L28" s="3"/>
      <c r="M28" s="3"/>
      <c r="N28" s="3">
        <f t="shared" si="2"/>
        <v>0</v>
      </c>
      <c r="O28" s="3"/>
      <c r="P28" s="3">
        <v>0</v>
      </c>
      <c r="Q28" s="3">
        <v>0</v>
      </c>
      <c r="R28" s="3"/>
      <c r="S28" s="3"/>
      <c r="T28" s="3"/>
      <c r="U28" s="3">
        <v>0</v>
      </c>
      <c r="V28" s="3"/>
      <c r="W28" s="3"/>
      <c r="X28" s="3"/>
      <c r="Y28" s="3">
        <f t="shared" si="3"/>
        <v>0</v>
      </c>
      <c r="Z28" s="3">
        <v>0</v>
      </c>
      <c r="AA28" s="3">
        <v>0</v>
      </c>
      <c r="AC28" s="85"/>
      <c r="AD28" s="86"/>
      <c r="AE28" s="86"/>
      <c r="AF28" s="86"/>
      <c r="AG28" s="86"/>
      <c r="AH28" s="86"/>
      <c r="AI28" s="86"/>
      <c r="AJ28" s="86"/>
      <c r="AK28" s="86"/>
      <c r="AL28" s="87"/>
    </row>
    <row r="29" spans="1:38" ht="24.75" customHeight="1" thickBot="1">
      <c r="A29" s="22" t="s">
        <v>45</v>
      </c>
      <c r="B29" s="32" t="s">
        <v>12</v>
      </c>
      <c r="C29" s="32"/>
      <c r="D29" s="32"/>
      <c r="E29" s="32"/>
      <c r="F29" s="32">
        <f t="shared" si="1"/>
        <v>0</v>
      </c>
      <c r="G29" s="32"/>
      <c r="H29" s="32"/>
      <c r="I29" s="32"/>
      <c r="J29" s="32"/>
      <c r="K29" s="32"/>
      <c r="L29" s="32"/>
      <c r="M29" s="32"/>
      <c r="N29" s="32">
        <f t="shared" si="2"/>
        <v>0</v>
      </c>
      <c r="O29" s="32"/>
      <c r="P29" s="32">
        <v>21475.7041095857</v>
      </c>
      <c r="Q29" s="32">
        <v>1249.271780785697</v>
      </c>
      <c r="R29" s="32"/>
      <c r="S29" s="32"/>
      <c r="T29" s="32"/>
      <c r="U29" s="32">
        <v>0</v>
      </c>
      <c r="V29" s="32"/>
      <c r="W29" s="32"/>
      <c r="X29" s="32"/>
      <c r="Y29" s="32">
        <f t="shared" si="3"/>
        <v>0</v>
      </c>
      <c r="Z29" s="32">
        <v>-167.64124999999987</v>
      </c>
      <c r="AA29" s="32">
        <v>-167.64124999999987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54">
        <v>0</v>
      </c>
      <c r="D30" s="54">
        <v>0</v>
      </c>
      <c r="E30" s="54">
        <v>0</v>
      </c>
      <c r="F30" s="54">
        <f aca="true" t="shared" si="7" ref="D30:Y30">SUM(F31:F32)</f>
        <v>0</v>
      </c>
      <c r="G30" s="54">
        <v>0</v>
      </c>
      <c r="H30" s="54">
        <f t="shared" si="7"/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f t="shared" si="2"/>
        <v>0</v>
      </c>
      <c r="O30" s="54">
        <v>0</v>
      </c>
      <c r="P30" s="54">
        <v>3757.8625753201004</v>
      </c>
      <c r="Q30" s="54">
        <v>556.5563677201008</v>
      </c>
      <c r="R30" s="54">
        <v>0</v>
      </c>
      <c r="S30" s="54">
        <v>0</v>
      </c>
      <c r="T30" s="54">
        <v>0</v>
      </c>
      <c r="U30" s="54">
        <f t="shared" si="7"/>
        <v>0</v>
      </c>
      <c r="V30" s="54">
        <v>0</v>
      </c>
      <c r="W30" s="54">
        <v>0</v>
      </c>
      <c r="X30" s="54">
        <v>0</v>
      </c>
      <c r="Y30" s="54">
        <f t="shared" si="3"/>
        <v>0</v>
      </c>
      <c r="Z30" s="54">
        <v>-81.09</v>
      </c>
      <c r="AA30" s="54">
        <v>-81.09</v>
      </c>
      <c r="AC30" s="88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90">
        <v>0</v>
      </c>
    </row>
    <row r="31" spans="1:38" ht="27.75" thickBot="1">
      <c r="A31" s="21"/>
      <c r="B31" s="6" t="s">
        <v>48</v>
      </c>
      <c r="C31" s="26"/>
      <c r="D31" s="77"/>
      <c r="E31" s="77"/>
      <c r="F31" s="46">
        <f t="shared" si="1"/>
        <v>0</v>
      </c>
      <c r="G31" s="107"/>
      <c r="H31" s="35"/>
      <c r="I31" s="107"/>
      <c r="J31" s="107"/>
      <c r="K31" s="77"/>
      <c r="L31" s="77"/>
      <c r="M31" s="77"/>
      <c r="N31" s="43">
        <f t="shared" si="2"/>
        <v>0</v>
      </c>
      <c r="O31" s="107"/>
      <c r="P31" s="107">
        <v>3757.8625753201004</v>
      </c>
      <c r="Q31" s="107">
        <v>556.5563677201008</v>
      </c>
      <c r="R31" s="77"/>
      <c r="S31" s="77"/>
      <c r="T31" s="77"/>
      <c r="U31" s="46">
        <v>0</v>
      </c>
      <c r="V31" s="77"/>
      <c r="W31" s="77"/>
      <c r="X31" s="77"/>
      <c r="Y31" s="47">
        <f t="shared" si="3"/>
        <v>0</v>
      </c>
      <c r="Z31" s="107">
        <v>-81.09</v>
      </c>
      <c r="AA31" s="108">
        <v>-81.09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2" thickBot="1">
      <c r="A32" s="19"/>
      <c r="B32" s="31" t="s">
        <v>49</v>
      </c>
      <c r="C32" s="26"/>
      <c r="D32" s="77"/>
      <c r="E32" s="77"/>
      <c r="F32" s="44">
        <f t="shared" si="1"/>
        <v>0</v>
      </c>
      <c r="G32" s="110"/>
      <c r="H32" s="102"/>
      <c r="I32" s="110"/>
      <c r="J32" s="110"/>
      <c r="K32" s="77"/>
      <c r="L32" s="77"/>
      <c r="M32" s="77"/>
      <c r="N32" s="41">
        <f t="shared" si="2"/>
        <v>0</v>
      </c>
      <c r="O32" s="110"/>
      <c r="P32" s="110">
        <v>0</v>
      </c>
      <c r="Q32" s="110">
        <v>0</v>
      </c>
      <c r="R32" s="77"/>
      <c r="S32" s="77"/>
      <c r="T32" s="77"/>
      <c r="U32" s="44">
        <v>0</v>
      </c>
      <c r="V32" s="77"/>
      <c r="W32" s="77"/>
      <c r="X32" s="77"/>
      <c r="Y32" s="47">
        <f t="shared" si="3"/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4" thickBot="1">
      <c r="A33" s="13" t="s">
        <v>50</v>
      </c>
      <c r="B33" s="3" t="s">
        <v>13</v>
      </c>
      <c r="C33" s="3"/>
      <c r="D33" s="3"/>
      <c r="E33" s="3"/>
      <c r="F33" s="3">
        <f t="shared" si="1"/>
        <v>0</v>
      </c>
      <c r="G33" s="3"/>
      <c r="H33" s="3"/>
      <c r="I33" s="3"/>
      <c r="J33" s="3"/>
      <c r="K33" s="3"/>
      <c r="L33" s="3"/>
      <c r="M33" s="3"/>
      <c r="N33" s="3">
        <f t="shared" si="2"/>
        <v>0</v>
      </c>
      <c r="O33" s="3"/>
      <c r="P33" s="3">
        <v>0</v>
      </c>
      <c r="Q33" s="3">
        <v>0</v>
      </c>
      <c r="R33" s="3"/>
      <c r="S33" s="3"/>
      <c r="T33" s="3"/>
      <c r="U33" s="3">
        <v>0</v>
      </c>
      <c r="V33" s="3"/>
      <c r="W33" s="3"/>
      <c r="X33" s="3"/>
      <c r="Y33" s="3">
        <f t="shared" si="3"/>
        <v>0</v>
      </c>
      <c r="Z33" s="3">
        <v>0</v>
      </c>
      <c r="AA33" s="3">
        <v>0</v>
      </c>
      <c r="AC33" s="85"/>
      <c r="AD33" s="86"/>
      <c r="AE33" s="86"/>
      <c r="AF33" s="86"/>
      <c r="AG33" s="86"/>
      <c r="AH33" s="86"/>
      <c r="AI33" s="86"/>
      <c r="AJ33" s="86"/>
      <c r="AK33" s="86"/>
      <c r="AL33" s="87"/>
    </row>
    <row r="34" spans="1:38" ht="36" thickBot="1">
      <c r="A34" s="13" t="s">
        <v>51</v>
      </c>
      <c r="B34" s="3" t="s">
        <v>14</v>
      </c>
      <c r="C34" s="54">
        <v>0</v>
      </c>
      <c r="D34" s="54">
        <v>0</v>
      </c>
      <c r="E34" s="54">
        <v>0</v>
      </c>
      <c r="F34" s="54">
        <f aca="true" t="shared" si="8" ref="D34:Y34">SUM(F35:F36)</f>
        <v>0</v>
      </c>
      <c r="G34" s="54">
        <v>0</v>
      </c>
      <c r="H34" s="54">
        <f t="shared" si="8"/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f t="shared" si="2"/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f t="shared" si="8"/>
        <v>0</v>
      </c>
      <c r="V34" s="54">
        <v>0</v>
      </c>
      <c r="W34" s="54">
        <v>0</v>
      </c>
      <c r="X34" s="54">
        <v>0</v>
      </c>
      <c r="Y34" s="54">
        <f t="shared" si="3"/>
        <v>0</v>
      </c>
      <c r="Z34" s="54">
        <v>0</v>
      </c>
      <c r="AA34" s="54">
        <v>0</v>
      </c>
      <c r="AC34" s="88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90">
        <v>0</v>
      </c>
    </row>
    <row r="35" spans="1:38" ht="27.75" thickBot="1">
      <c r="A35" s="21"/>
      <c r="B35" s="8" t="s">
        <v>52</v>
      </c>
      <c r="C35" s="26"/>
      <c r="D35" s="77"/>
      <c r="E35" s="77"/>
      <c r="F35" s="51">
        <f t="shared" si="1"/>
        <v>0</v>
      </c>
      <c r="G35" s="80"/>
      <c r="H35" s="37"/>
      <c r="I35" s="80"/>
      <c r="J35" s="80"/>
      <c r="K35" s="77"/>
      <c r="L35" s="77"/>
      <c r="M35" s="77"/>
      <c r="N35" s="59">
        <f t="shared" si="2"/>
        <v>0</v>
      </c>
      <c r="O35" s="80"/>
      <c r="P35" s="80">
        <v>0</v>
      </c>
      <c r="Q35" s="80">
        <v>0</v>
      </c>
      <c r="R35" s="77"/>
      <c r="S35" s="77"/>
      <c r="T35" s="77"/>
      <c r="U35" s="51">
        <v>0</v>
      </c>
      <c r="V35" s="44"/>
      <c r="W35" s="44"/>
      <c r="X35" s="44"/>
      <c r="Y35" s="47">
        <f t="shared" si="3"/>
        <v>0</v>
      </c>
      <c r="Z35" s="80">
        <v>0</v>
      </c>
      <c r="AA35" s="81">
        <v>0</v>
      </c>
      <c r="AC35" s="79"/>
      <c r="AD35" s="80"/>
      <c r="AE35" s="80"/>
      <c r="AF35" s="80"/>
      <c r="AG35" s="80"/>
      <c r="AH35" s="80"/>
      <c r="AI35" s="80"/>
      <c r="AJ35" s="80"/>
      <c r="AK35" s="80"/>
      <c r="AL35" s="81"/>
    </row>
    <row r="36" spans="1:38" ht="42" thickBot="1">
      <c r="A36" s="19"/>
      <c r="B36" s="31" t="s">
        <v>53</v>
      </c>
      <c r="C36" s="26"/>
      <c r="D36" s="77"/>
      <c r="E36" s="77"/>
      <c r="F36" s="44">
        <f t="shared" si="1"/>
        <v>0</v>
      </c>
      <c r="G36" s="110"/>
      <c r="H36" s="38"/>
      <c r="I36" s="110"/>
      <c r="J36" s="110"/>
      <c r="K36" s="77"/>
      <c r="L36" s="77"/>
      <c r="M36" s="77"/>
      <c r="N36" s="41">
        <f t="shared" si="2"/>
        <v>0</v>
      </c>
      <c r="O36" s="110"/>
      <c r="P36" s="110">
        <v>0</v>
      </c>
      <c r="Q36" s="110">
        <v>0</v>
      </c>
      <c r="R36" s="77"/>
      <c r="S36" s="77"/>
      <c r="T36" s="77"/>
      <c r="U36" s="44">
        <v>0</v>
      </c>
      <c r="V36" s="44"/>
      <c r="W36" s="44"/>
      <c r="X36" s="44"/>
      <c r="Y36" s="47">
        <f t="shared" si="3"/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" thickBot="1">
      <c r="A37" s="13" t="s">
        <v>54</v>
      </c>
      <c r="B37" s="3" t="s">
        <v>5</v>
      </c>
      <c r="C37" s="3">
        <v>916</v>
      </c>
      <c r="D37" s="3">
        <v>21</v>
      </c>
      <c r="E37" s="3">
        <v>0</v>
      </c>
      <c r="F37" s="3">
        <f t="shared" si="1"/>
        <v>937</v>
      </c>
      <c r="G37" s="3">
        <v>135</v>
      </c>
      <c r="H37" s="3"/>
      <c r="I37" s="3">
        <v>172646.032063</v>
      </c>
      <c r="J37" s="3">
        <v>120310.12588569999</v>
      </c>
      <c r="K37" s="3">
        <v>170188.492844</v>
      </c>
      <c r="L37" s="3">
        <v>2302.732663</v>
      </c>
      <c r="M37" s="3">
        <v>0</v>
      </c>
      <c r="N37" s="3">
        <f>SUM(K37:M37)</f>
        <v>172491.225507</v>
      </c>
      <c r="O37" s="3">
        <v>120201.78853399999</v>
      </c>
      <c r="P37" s="3">
        <v>165238.7791134161</v>
      </c>
      <c r="Q37" s="3">
        <v>50113.64405361611</v>
      </c>
      <c r="R37" s="3">
        <v>7327.990000000001</v>
      </c>
      <c r="S37" s="3">
        <v>750.01</v>
      </c>
      <c r="T37" s="3">
        <v>0</v>
      </c>
      <c r="U37" s="3">
        <f aca="true" t="shared" si="9" ref="U37:U43">SUM(R37:T37)</f>
        <v>8078.000000000001</v>
      </c>
      <c r="V37" s="3">
        <f>R37-5458.97</f>
        <v>1869.0200000000004</v>
      </c>
      <c r="W37" s="3">
        <f>S37-525.02</f>
        <v>224.99</v>
      </c>
      <c r="X37" s="3">
        <v>0</v>
      </c>
      <c r="Y37" s="3">
        <f t="shared" si="3"/>
        <v>2094.01</v>
      </c>
      <c r="Z37" s="3">
        <v>2357.722615800002</v>
      </c>
      <c r="AA37" s="3">
        <v>-1316.2673841999967</v>
      </c>
      <c r="AC37" s="91"/>
      <c r="AD37" s="92"/>
      <c r="AE37" s="92"/>
      <c r="AF37" s="92"/>
      <c r="AG37" s="92"/>
      <c r="AH37" s="92"/>
      <c r="AI37" s="92"/>
      <c r="AJ37" s="92"/>
      <c r="AK37" s="92"/>
      <c r="AL37" s="93"/>
    </row>
    <row r="38" spans="1:38" ht="24" thickBot="1">
      <c r="A38" s="13" t="s">
        <v>55</v>
      </c>
      <c r="B38" s="3" t="s">
        <v>56</v>
      </c>
      <c r="C38" s="3">
        <v>1019</v>
      </c>
      <c r="D38" s="3">
        <v>1861</v>
      </c>
      <c r="E38" s="3">
        <v>3</v>
      </c>
      <c r="F38" s="3">
        <f t="shared" si="1"/>
        <v>2883</v>
      </c>
      <c r="G38" s="3">
        <v>1399</v>
      </c>
      <c r="H38" s="3"/>
      <c r="I38" s="3">
        <v>1325251.6581519998</v>
      </c>
      <c r="J38" s="3">
        <v>748236.152153103</v>
      </c>
      <c r="K38" s="3">
        <v>274921.075896</v>
      </c>
      <c r="L38" s="3">
        <v>861978.9737</v>
      </c>
      <c r="M38" s="3">
        <v>36002.65</v>
      </c>
      <c r="N38" s="3">
        <f>SUM(K38:M38)</f>
        <v>1172902.699596</v>
      </c>
      <c r="O38" s="3">
        <v>614956</v>
      </c>
      <c r="P38" s="3">
        <v>1308784.7054625903</v>
      </c>
      <c r="Q38" s="3">
        <v>611466.5034268872</v>
      </c>
      <c r="R38" s="3">
        <v>280993.69</v>
      </c>
      <c r="S38" s="3">
        <v>358364.7800000001</v>
      </c>
      <c r="T38" s="3">
        <v>44.28</v>
      </c>
      <c r="U38" s="3">
        <f t="shared" si="9"/>
        <v>639402.7500000001</v>
      </c>
      <c r="V38" s="3">
        <f>R38-200749.331</f>
        <v>80244.359</v>
      </c>
      <c r="W38" s="3">
        <f>S38-280321</f>
        <v>78043.78000000009</v>
      </c>
      <c r="X38" s="3">
        <f>T38-31</f>
        <v>13.280000000000001</v>
      </c>
      <c r="Y38" s="3">
        <f t="shared" si="3"/>
        <v>158301.41900000008</v>
      </c>
      <c r="Z38" s="3">
        <v>791293.7980446849</v>
      </c>
      <c r="AA38" s="3">
        <v>209227.9800446845</v>
      </c>
      <c r="AC38" s="85"/>
      <c r="AD38" s="86"/>
      <c r="AE38" s="86"/>
      <c r="AF38" s="86"/>
      <c r="AG38" s="86"/>
      <c r="AH38" s="86"/>
      <c r="AI38" s="86"/>
      <c r="AJ38" s="86"/>
      <c r="AK38" s="86"/>
      <c r="AL38" s="87"/>
    </row>
    <row r="39" spans="1:38" ht="15" thickBot="1">
      <c r="A39" s="13" t="s">
        <v>57</v>
      </c>
      <c r="B39" s="3" t="s">
        <v>6</v>
      </c>
      <c r="C39" s="3"/>
      <c r="D39" s="3"/>
      <c r="E39" s="3"/>
      <c r="F39" s="3">
        <f t="shared" si="1"/>
        <v>0</v>
      </c>
      <c r="G39" s="3"/>
      <c r="H39" s="3"/>
      <c r="I39" s="3"/>
      <c r="J39" s="3"/>
      <c r="K39" s="3"/>
      <c r="L39" s="3"/>
      <c r="M39" s="3"/>
      <c r="N39" s="3">
        <f t="shared" si="2"/>
        <v>0</v>
      </c>
      <c r="O39" s="3"/>
      <c r="P39" s="3">
        <v>0</v>
      </c>
      <c r="Q39" s="3">
        <v>0</v>
      </c>
      <c r="R39" s="3"/>
      <c r="S39" s="3"/>
      <c r="T39" s="3"/>
      <c r="U39" s="3">
        <f t="shared" si="9"/>
        <v>0</v>
      </c>
      <c r="V39" s="3"/>
      <c r="W39" s="3"/>
      <c r="X39" s="3"/>
      <c r="Y39" s="3">
        <f t="shared" si="3"/>
        <v>0</v>
      </c>
      <c r="Z39" s="3">
        <v>0</v>
      </c>
      <c r="AA39" s="3">
        <v>0</v>
      </c>
      <c r="AC39" s="85"/>
      <c r="AD39" s="86"/>
      <c r="AE39" s="86"/>
      <c r="AF39" s="86"/>
      <c r="AG39" s="86"/>
      <c r="AH39" s="86"/>
      <c r="AI39" s="86"/>
      <c r="AJ39" s="86"/>
      <c r="AK39" s="86"/>
      <c r="AL39" s="87"/>
    </row>
    <row r="40" spans="1:38" ht="15" thickBot="1">
      <c r="A40" s="13" t="s">
        <v>58</v>
      </c>
      <c r="B40" s="3" t="s">
        <v>7</v>
      </c>
      <c r="C40" s="50">
        <f>SUM(C41:C43)</f>
        <v>2802</v>
      </c>
      <c r="D40" s="50">
        <f aca="true" t="shared" si="10" ref="D40:AA40">SUM(D41:D43)</f>
        <v>72</v>
      </c>
      <c r="E40" s="50">
        <f t="shared" si="10"/>
        <v>3</v>
      </c>
      <c r="F40" s="50">
        <f t="shared" si="10"/>
        <v>2877</v>
      </c>
      <c r="G40" s="50">
        <f t="shared" si="10"/>
        <v>867</v>
      </c>
      <c r="H40" s="50">
        <f t="shared" si="10"/>
        <v>0</v>
      </c>
      <c r="I40" s="50">
        <f t="shared" si="10"/>
        <v>1203578.1766</v>
      </c>
      <c r="J40" s="50">
        <f t="shared" si="10"/>
        <v>419446.3868550003</v>
      </c>
      <c r="K40" s="50">
        <f t="shared" si="10"/>
        <v>1190976.6766</v>
      </c>
      <c r="L40" s="50">
        <f t="shared" si="10"/>
        <v>9997</v>
      </c>
      <c r="M40" s="50">
        <f t="shared" si="10"/>
        <v>1657</v>
      </c>
      <c r="N40" s="50">
        <f t="shared" si="10"/>
        <v>1202630.6766</v>
      </c>
      <c r="O40" s="50">
        <f t="shared" si="10"/>
        <v>415286.93305100023</v>
      </c>
      <c r="P40" s="50">
        <f t="shared" si="10"/>
        <v>754390.6802275844</v>
      </c>
      <c r="Q40" s="50">
        <f t="shared" si="10"/>
        <v>532842.432233481</v>
      </c>
      <c r="R40" s="50">
        <f t="shared" si="10"/>
        <v>1170878.3499999999</v>
      </c>
      <c r="S40" s="50">
        <f t="shared" si="10"/>
        <v>104858.15000000001</v>
      </c>
      <c r="T40" s="50">
        <f t="shared" si="10"/>
        <v>0</v>
      </c>
      <c r="U40" s="50">
        <f t="shared" si="10"/>
        <v>1275736.5</v>
      </c>
      <c r="V40" s="50">
        <f t="shared" si="10"/>
        <v>634742.3099999998</v>
      </c>
      <c r="W40" s="50">
        <f t="shared" si="10"/>
        <v>81582.04000000001</v>
      </c>
      <c r="X40" s="50">
        <f t="shared" si="10"/>
        <v>0</v>
      </c>
      <c r="Y40" s="50">
        <f>SUM(Y41:Y43)</f>
        <v>716324.3499999999</v>
      </c>
      <c r="Z40" s="50">
        <f t="shared" si="10"/>
        <v>1215448.4513851998</v>
      </c>
      <c r="AA40" s="50">
        <f t="shared" si="10"/>
        <v>659935.4513851997</v>
      </c>
      <c r="AC40" s="64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66">
        <v>0</v>
      </c>
    </row>
    <row r="41" spans="1:38" ht="27.75" thickBot="1">
      <c r="A41" s="17"/>
      <c r="B41" s="9" t="s">
        <v>59</v>
      </c>
      <c r="C41" s="26">
        <v>2</v>
      </c>
      <c r="D41" s="77">
        <v>0</v>
      </c>
      <c r="E41" s="77">
        <v>0</v>
      </c>
      <c r="F41" s="56">
        <f t="shared" si="1"/>
        <v>2</v>
      </c>
      <c r="G41" s="97">
        <v>2</v>
      </c>
      <c r="H41" s="37"/>
      <c r="I41" s="97">
        <v>1210</v>
      </c>
      <c r="J41" s="97">
        <v>302.669312</v>
      </c>
      <c r="K41" s="77">
        <v>1210</v>
      </c>
      <c r="L41" s="77">
        <v>0</v>
      </c>
      <c r="M41" s="77">
        <v>0</v>
      </c>
      <c r="N41" s="61">
        <f>SUM(K41:M41)</f>
        <v>1210</v>
      </c>
      <c r="O41" s="97">
        <v>302.669312</v>
      </c>
      <c r="P41" s="97">
        <v>5668.0400668586</v>
      </c>
      <c r="Q41" s="97">
        <v>5512.3520827586</v>
      </c>
      <c r="R41" s="77">
        <v>0</v>
      </c>
      <c r="S41" s="77">
        <v>0</v>
      </c>
      <c r="T41" s="77">
        <v>0</v>
      </c>
      <c r="U41" s="56">
        <f t="shared" si="9"/>
        <v>0</v>
      </c>
      <c r="V41" s="205">
        <v>0</v>
      </c>
      <c r="W41" s="205">
        <v>0</v>
      </c>
      <c r="X41" s="205"/>
      <c r="Y41" s="47">
        <f t="shared" si="3"/>
        <v>0</v>
      </c>
      <c r="Z41" s="97">
        <v>-454.6334656</v>
      </c>
      <c r="AA41" s="98">
        <v>-454.6334656</v>
      </c>
      <c r="AC41" s="96"/>
      <c r="AD41" s="97"/>
      <c r="AE41" s="97"/>
      <c r="AF41" s="97"/>
      <c r="AG41" s="97"/>
      <c r="AH41" s="97"/>
      <c r="AI41" s="97"/>
      <c r="AJ41" s="97"/>
      <c r="AK41" s="97"/>
      <c r="AL41" s="98"/>
    </row>
    <row r="42" spans="1:38" ht="27.75" thickBot="1">
      <c r="A42" s="18"/>
      <c r="B42" s="7" t="s">
        <v>60</v>
      </c>
      <c r="C42" s="26">
        <v>2760</v>
      </c>
      <c r="D42" s="77">
        <v>71</v>
      </c>
      <c r="E42" s="77">
        <v>2</v>
      </c>
      <c r="F42" s="45">
        <f t="shared" si="1"/>
        <v>2833</v>
      </c>
      <c r="G42" s="104">
        <v>848</v>
      </c>
      <c r="H42" s="102"/>
      <c r="I42" s="104">
        <v>1145637.1766</v>
      </c>
      <c r="J42" s="104">
        <v>394731.0075780003</v>
      </c>
      <c r="K42" s="77">
        <v>1134492.6766</v>
      </c>
      <c r="L42" s="77">
        <v>9817</v>
      </c>
      <c r="M42" s="77">
        <v>380</v>
      </c>
      <c r="N42" s="42">
        <f>SUM(K42:M42)</f>
        <v>1144689.6766</v>
      </c>
      <c r="O42" s="104">
        <v>391639.25608200027</v>
      </c>
      <c r="P42" s="104">
        <v>713292.3172833638</v>
      </c>
      <c r="Q42" s="104">
        <v>505207.20235174184</v>
      </c>
      <c r="R42" s="77">
        <v>682899.6299999999</v>
      </c>
      <c r="S42" s="77">
        <v>104858.15000000001</v>
      </c>
      <c r="T42" s="77">
        <v>0</v>
      </c>
      <c r="U42" s="56">
        <f t="shared" si="9"/>
        <v>787757.7799999999</v>
      </c>
      <c r="V42" s="205">
        <f>R42-292146.67</f>
        <v>390752.9599999999</v>
      </c>
      <c r="W42" s="205">
        <f>S42-23276.11</f>
        <v>81582.04000000001</v>
      </c>
      <c r="X42" s="205"/>
      <c r="Y42" s="47">
        <f t="shared" si="3"/>
        <v>472334.9999999999</v>
      </c>
      <c r="Z42" s="104">
        <v>752092.4436336497</v>
      </c>
      <c r="AA42" s="105">
        <v>436591.88363364973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" thickBot="1">
      <c r="A43" s="19"/>
      <c r="B43" s="33" t="s">
        <v>61</v>
      </c>
      <c r="C43" s="26">
        <v>40</v>
      </c>
      <c r="D43" s="77">
        <v>1</v>
      </c>
      <c r="E43" s="77">
        <v>1</v>
      </c>
      <c r="F43" s="55">
        <f t="shared" si="1"/>
        <v>42</v>
      </c>
      <c r="G43" s="94">
        <v>17</v>
      </c>
      <c r="H43" s="36"/>
      <c r="I43" s="94">
        <v>56731</v>
      </c>
      <c r="J43" s="94">
        <v>24412.709965000005</v>
      </c>
      <c r="K43" s="77">
        <v>55274</v>
      </c>
      <c r="L43" s="77">
        <v>180</v>
      </c>
      <c r="M43" s="77">
        <v>1277</v>
      </c>
      <c r="N43" s="60">
        <f t="shared" si="2"/>
        <v>56731</v>
      </c>
      <c r="O43" s="94">
        <v>23345.007657000002</v>
      </c>
      <c r="P43" s="94">
        <v>35430.32287736199</v>
      </c>
      <c r="Q43" s="94">
        <v>22122.877798980488</v>
      </c>
      <c r="R43" s="77">
        <v>487978.72</v>
      </c>
      <c r="S43" s="77">
        <v>0</v>
      </c>
      <c r="T43" s="77">
        <v>0</v>
      </c>
      <c r="U43" s="56">
        <f t="shared" si="9"/>
        <v>487978.72</v>
      </c>
      <c r="V43" s="205">
        <f>R43-243989.37</f>
        <v>243989.34999999998</v>
      </c>
      <c r="W43" s="205">
        <v>0</v>
      </c>
      <c r="X43" s="205"/>
      <c r="Y43" s="47">
        <f t="shared" si="3"/>
        <v>243989.34999999998</v>
      </c>
      <c r="Z43" s="94">
        <v>463810.64121714997</v>
      </c>
      <c r="AA43" s="95">
        <v>223798.20121714997</v>
      </c>
      <c r="AC43" s="99"/>
      <c r="AD43" s="94"/>
      <c r="AE43" s="94"/>
      <c r="AF43" s="94"/>
      <c r="AG43" s="94"/>
      <c r="AH43" s="94"/>
      <c r="AI43" s="94"/>
      <c r="AJ43" s="94"/>
      <c r="AK43" s="94"/>
      <c r="AL43" s="95"/>
    </row>
    <row r="44" spans="1:38" ht="15" thickBot="1">
      <c r="A44" s="13" t="s">
        <v>62</v>
      </c>
      <c r="B44" s="3" t="s">
        <v>8</v>
      </c>
      <c r="C44" s="3"/>
      <c r="D44" s="3"/>
      <c r="E44" s="3"/>
      <c r="F44" s="3">
        <f t="shared" si="1"/>
        <v>0</v>
      </c>
      <c r="G44" s="3"/>
      <c r="H44" s="3"/>
      <c r="I44" s="3"/>
      <c r="J44" s="3"/>
      <c r="K44" s="3"/>
      <c r="L44" s="3"/>
      <c r="M44" s="3"/>
      <c r="N44" s="3">
        <f t="shared" si="2"/>
        <v>0</v>
      </c>
      <c r="O44" s="3"/>
      <c r="P44" s="3">
        <v>0</v>
      </c>
      <c r="Q44" s="3">
        <v>0</v>
      </c>
      <c r="R44" s="3"/>
      <c r="S44" s="3"/>
      <c r="T44" s="3"/>
      <c r="U44" s="3">
        <v>0</v>
      </c>
      <c r="V44" s="3">
        <v>0</v>
      </c>
      <c r="W44" s="3">
        <v>0</v>
      </c>
      <c r="X44" s="3"/>
      <c r="Y44" s="3">
        <f t="shared" si="3"/>
        <v>0</v>
      </c>
      <c r="Z44" s="3">
        <v>0</v>
      </c>
      <c r="AA44" s="3">
        <v>0</v>
      </c>
      <c r="AC44" s="85"/>
      <c r="AD44" s="86"/>
      <c r="AE44" s="86"/>
      <c r="AF44" s="86"/>
      <c r="AG44" s="86"/>
      <c r="AH44" s="86"/>
      <c r="AI44" s="86"/>
      <c r="AJ44" s="86"/>
      <c r="AK44" s="86"/>
      <c r="AL44" s="87"/>
    </row>
    <row r="45" spans="1:38" ht="36" thickBot="1">
      <c r="A45" s="13" t="s">
        <v>63</v>
      </c>
      <c r="B45" s="3" t="s">
        <v>64</v>
      </c>
      <c r="C45" s="54">
        <f>SUM(C46:C48)</f>
        <v>1700</v>
      </c>
      <c r="D45" s="54">
        <f aca="true" t="shared" si="11" ref="D45:AA45">SUM(D46:D48)</f>
        <v>1528</v>
      </c>
      <c r="E45" s="54">
        <f t="shared" si="11"/>
        <v>1</v>
      </c>
      <c r="F45" s="54">
        <f t="shared" si="11"/>
        <v>3229</v>
      </c>
      <c r="G45" s="54">
        <f t="shared" si="11"/>
        <v>2785</v>
      </c>
      <c r="H45" s="54">
        <f t="shared" si="11"/>
        <v>0</v>
      </c>
      <c r="I45" s="54">
        <f t="shared" si="11"/>
        <v>441711.307</v>
      </c>
      <c r="J45" s="54">
        <f t="shared" si="11"/>
        <v>6123.919424</v>
      </c>
      <c r="K45" s="54">
        <f t="shared" si="11"/>
        <v>247711.83564799995</v>
      </c>
      <c r="L45" s="54">
        <f t="shared" si="11"/>
        <v>159996.38999999998</v>
      </c>
      <c r="M45" s="54">
        <f t="shared" si="11"/>
        <v>18900</v>
      </c>
      <c r="N45" s="54">
        <f t="shared" si="11"/>
        <v>426608.2256479999</v>
      </c>
      <c r="O45" s="54">
        <f t="shared" si="11"/>
        <v>6123.919424</v>
      </c>
      <c r="P45" s="54">
        <f t="shared" si="11"/>
        <v>248203.69809084592</v>
      </c>
      <c r="Q45" s="54">
        <f t="shared" si="11"/>
        <v>242652.22618884593</v>
      </c>
      <c r="R45" s="54">
        <f t="shared" si="11"/>
        <v>0</v>
      </c>
      <c r="S45" s="54">
        <f t="shared" si="11"/>
        <v>0</v>
      </c>
      <c r="T45" s="54">
        <f t="shared" si="11"/>
        <v>0</v>
      </c>
      <c r="U45" s="54">
        <f t="shared" si="11"/>
        <v>0</v>
      </c>
      <c r="V45" s="54">
        <f t="shared" si="11"/>
        <v>0</v>
      </c>
      <c r="W45" s="54">
        <f t="shared" si="11"/>
        <v>0</v>
      </c>
      <c r="X45" s="54">
        <f t="shared" si="11"/>
        <v>0</v>
      </c>
      <c r="Y45" s="54">
        <f t="shared" si="11"/>
        <v>0</v>
      </c>
      <c r="Z45" s="54">
        <f t="shared" si="11"/>
        <v>41012.503084399985</v>
      </c>
      <c r="AA45" s="54">
        <f t="shared" si="11"/>
        <v>41012.503084399985</v>
      </c>
      <c r="AB45" s="54"/>
      <c r="AC45" s="88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90">
        <v>0</v>
      </c>
    </row>
    <row r="46" spans="1:38" ht="15" thickBot="1">
      <c r="A46" s="17"/>
      <c r="B46" s="10" t="s">
        <v>65</v>
      </c>
      <c r="C46" s="26">
        <v>770</v>
      </c>
      <c r="D46" s="77">
        <v>661</v>
      </c>
      <c r="E46" s="77">
        <v>1</v>
      </c>
      <c r="F46" s="46">
        <f t="shared" si="1"/>
        <v>1432</v>
      </c>
      <c r="G46" s="107">
        <v>1409</v>
      </c>
      <c r="H46" s="37"/>
      <c r="I46" s="107">
        <v>244000.69</v>
      </c>
      <c r="J46" s="107">
        <v>5454.227874</v>
      </c>
      <c r="K46" s="77">
        <v>111654.05</v>
      </c>
      <c r="L46" s="77">
        <v>110793</v>
      </c>
      <c r="M46" s="77">
        <v>18900</v>
      </c>
      <c r="N46" s="43">
        <f t="shared" si="2"/>
        <v>241347.05</v>
      </c>
      <c r="O46" s="107">
        <v>5454.227874</v>
      </c>
      <c r="P46" s="107">
        <v>100991.07465648386</v>
      </c>
      <c r="Q46" s="107">
        <v>100648.29097998387</v>
      </c>
      <c r="R46" s="77"/>
      <c r="S46" s="77"/>
      <c r="T46" s="77"/>
      <c r="U46" s="46">
        <v>0</v>
      </c>
      <c r="V46" s="205">
        <v>0</v>
      </c>
      <c r="W46" s="205">
        <v>0</v>
      </c>
      <c r="X46" s="205">
        <v>0</v>
      </c>
      <c r="Y46" s="47">
        <f t="shared" si="3"/>
        <v>0</v>
      </c>
      <c r="Z46" s="107">
        <v>34908.1065915</v>
      </c>
      <c r="AA46" s="108">
        <v>34908.1065915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 ht="15" thickBot="1">
      <c r="A47" s="18"/>
      <c r="B47" s="34" t="s">
        <v>66</v>
      </c>
      <c r="C47" s="26">
        <v>0</v>
      </c>
      <c r="D47" s="77">
        <v>0</v>
      </c>
      <c r="E47" s="77">
        <v>0</v>
      </c>
      <c r="F47" s="48">
        <f t="shared" si="1"/>
        <v>0</v>
      </c>
      <c r="G47" s="71">
        <v>0</v>
      </c>
      <c r="H47" s="102"/>
      <c r="I47" s="71">
        <v>0</v>
      </c>
      <c r="J47" s="71">
        <v>0</v>
      </c>
      <c r="K47" s="77">
        <v>0</v>
      </c>
      <c r="L47" s="77">
        <v>0</v>
      </c>
      <c r="M47" s="77">
        <v>0</v>
      </c>
      <c r="N47" s="58">
        <f t="shared" si="2"/>
        <v>0</v>
      </c>
      <c r="O47" s="71">
        <v>0</v>
      </c>
      <c r="P47" s="71">
        <v>0</v>
      </c>
      <c r="Q47" s="71">
        <v>0</v>
      </c>
      <c r="R47" s="77"/>
      <c r="S47" s="77"/>
      <c r="T47" s="77"/>
      <c r="U47" s="48">
        <v>0</v>
      </c>
      <c r="V47" s="205">
        <v>0</v>
      </c>
      <c r="W47" s="205">
        <v>0</v>
      </c>
      <c r="X47" s="205">
        <v>0</v>
      </c>
      <c r="Y47" s="47">
        <f t="shared" si="3"/>
        <v>0</v>
      </c>
      <c r="Z47" s="71">
        <v>-35.910000000000004</v>
      </c>
      <c r="AA47" s="72">
        <v>-35.910000000000004</v>
      </c>
      <c r="AC47" s="70"/>
      <c r="AD47" s="71"/>
      <c r="AE47" s="71"/>
      <c r="AF47" s="71"/>
      <c r="AG47" s="71"/>
      <c r="AH47" s="71"/>
      <c r="AI47" s="71"/>
      <c r="AJ47" s="71"/>
      <c r="AK47" s="71"/>
      <c r="AL47" s="72"/>
    </row>
    <row r="48" spans="1:38" ht="15" thickBot="1">
      <c r="A48" s="19"/>
      <c r="B48" s="11" t="s">
        <v>67</v>
      </c>
      <c r="C48" s="26">
        <v>930</v>
      </c>
      <c r="D48" s="77">
        <v>867</v>
      </c>
      <c r="E48" s="77">
        <v>0</v>
      </c>
      <c r="F48" s="55">
        <f t="shared" si="1"/>
        <v>1797</v>
      </c>
      <c r="G48" s="94">
        <v>1376</v>
      </c>
      <c r="H48" s="102"/>
      <c r="I48" s="94">
        <v>197710.61699999997</v>
      </c>
      <c r="J48" s="94">
        <v>669.69155</v>
      </c>
      <c r="K48" s="77">
        <v>136057.78564799993</v>
      </c>
      <c r="L48" s="77">
        <v>49203.38999999998</v>
      </c>
      <c r="M48" s="77">
        <v>0</v>
      </c>
      <c r="N48" s="60">
        <f>SUM(K48:M48)</f>
        <v>185261.17564799992</v>
      </c>
      <c r="O48" s="94">
        <v>669.69155</v>
      </c>
      <c r="P48" s="94">
        <v>147212.62343436206</v>
      </c>
      <c r="Q48" s="94">
        <v>142003.93520886207</v>
      </c>
      <c r="R48" s="77"/>
      <c r="S48" s="77"/>
      <c r="T48" s="77"/>
      <c r="U48" s="55">
        <v>0</v>
      </c>
      <c r="V48" s="205">
        <v>0</v>
      </c>
      <c r="W48" s="205">
        <v>0</v>
      </c>
      <c r="X48" s="205">
        <v>0</v>
      </c>
      <c r="Y48" s="47">
        <f t="shared" si="3"/>
        <v>0</v>
      </c>
      <c r="Z48" s="94">
        <v>6140.30649289999</v>
      </c>
      <c r="AA48" s="95">
        <v>6140.30649289999</v>
      </c>
      <c r="AC48" s="99"/>
      <c r="AD48" s="94"/>
      <c r="AE48" s="94"/>
      <c r="AF48" s="94"/>
      <c r="AG48" s="94"/>
      <c r="AH48" s="94"/>
      <c r="AI48" s="94"/>
      <c r="AJ48" s="94"/>
      <c r="AK48" s="94"/>
      <c r="AL48" s="95"/>
    </row>
    <row r="49" spans="1:38" ht="15" thickBot="1">
      <c r="A49" s="13" t="s">
        <v>68</v>
      </c>
      <c r="B49" s="3" t="s">
        <v>9</v>
      </c>
      <c r="C49" s="3"/>
      <c r="D49" s="3"/>
      <c r="E49" s="3"/>
      <c r="F49" s="3">
        <f t="shared" si="1"/>
        <v>0</v>
      </c>
      <c r="G49" s="3">
        <v>0</v>
      </c>
      <c r="H49" s="3"/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2"/>
        <v>0</v>
      </c>
      <c r="O49" s="3">
        <v>0</v>
      </c>
      <c r="P49" s="3">
        <v>0</v>
      </c>
      <c r="Q49" s="3">
        <v>0</v>
      </c>
      <c r="R49" s="3"/>
      <c r="S49" s="3"/>
      <c r="T49" s="3"/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C49" s="91"/>
      <c r="AD49" s="92"/>
      <c r="AE49" s="92"/>
      <c r="AF49" s="92"/>
      <c r="AG49" s="92"/>
      <c r="AH49" s="92"/>
      <c r="AI49" s="92"/>
      <c r="AJ49" s="92"/>
      <c r="AK49" s="92"/>
      <c r="AL49" s="93"/>
    </row>
    <row r="50" spans="1:38" ht="14.25" thickBot="1">
      <c r="A50" s="237" t="s">
        <v>69</v>
      </c>
      <c r="B50" s="238"/>
      <c r="C50" s="27">
        <f>C45+C44+C40+C39+C38+C37+C33+C34+C30+C29+C28+C24+C21+C20+C17+C16+C11</f>
        <v>42798</v>
      </c>
      <c r="D50" s="27">
        <f>D45+D44+D40+D39+D38+D37+D33+D34+D30+D29+D28+D24+D21+D20+D17+D16+D11</f>
        <v>724856</v>
      </c>
      <c r="E50" s="27">
        <f aca="true" t="shared" si="12" ref="E50:AA50">E45+E44+E40+E39+E38+E37+E33+E34+E30+E29+E28+E24+E21+E20+E17+E16+E11</f>
        <v>64612</v>
      </c>
      <c r="F50" s="15">
        <f>SUM(C50:E50)</f>
        <v>832266</v>
      </c>
      <c r="G50" s="27">
        <f>G45+G44+G40+G39+G38+G37+G33+G34+G30+G29+G28+G24+G21+G20+G17+G16+G11</f>
        <v>96451</v>
      </c>
      <c r="H50" s="27">
        <f t="shared" si="12"/>
        <v>755579</v>
      </c>
      <c r="I50" s="27">
        <f t="shared" si="12"/>
        <v>20365980.138164233</v>
      </c>
      <c r="J50" s="27">
        <f t="shared" si="12"/>
        <v>2937981.331317003</v>
      </c>
      <c r="K50" s="27">
        <f t="shared" si="12"/>
        <v>6411027.736617627</v>
      </c>
      <c r="L50" s="27">
        <f t="shared" si="12"/>
        <v>3710101.297980608</v>
      </c>
      <c r="M50" s="27">
        <f t="shared" si="12"/>
        <v>8437146.889999999</v>
      </c>
      <c r="N50" s="27">
        <f>N45+N44+N40+N39+N38+N37+N33+N34+N30+N29+N28+N24+N21+N20+N17+N16+N11</f>
        <v>18558275.924598232</v>
      </c>
      <c r="O50" s="27">
        <f t="shared" si="12"/>
        <v>2754932.001976</v>
      </c>
      <c r="P50" s="27">
        <f t="shared" si="12"/>
        <v>15599191.134242022</v>
      </c>
      <c r="Q50" s="27">
        <f>Q45+Q44+Q40+Q39+Q38+Q37+Q33+Q34+Q30+Q29+Q28+Q24+Q21+Q20+Q17+Q16+Q11</f>
        <v>12960249.998960115</v>
      </c>
      <c r="R50" s="27">
        <f t="shared" si="12"/>
        <v>3052329.4347765455</v>
      </c>
      <c r="S50" s="27">
        <f t="shared" si="12"/>
        <v>758090.2077943552</v>
      </c>
      <c r="T50" s="27">
        <f t="shared" si="12"/>
        <v>6277941.319758629</v>
      </c>
      <c r="U50" s="27">
        <f t="shared" si="12"/>
        <v>10088360.962329531</v>
      </c>
      <c r="V50" s="27">
        <f>V45+V44+V40+V39+V38+V37+V33+V34+V30+V29+V28+V24+V21+V20+V17+V16+V11</f>
        <v>783927.5889999998</v>
      </c>
      <c r="W50" s="27">
        <f t="shared" si="12"/>
        <v>289140.5100000001</v>
      </c>
      <c r="X50" s="27">
        <f>X45+X44+X40+X39+X38+X37+X33+X34+X30+X29+X28+X24+X21+X20+X17+X16+X11</f>
        <v>1234318.8799999994</v>
      </c>
      <c r="Y50" s="27">
        <f>Y45+Y44+Y40+Y39+Y38+Y37+Y33+Y34+Y30+Y29+Y28+Y24+Y21+Y20+Y17+Y16+Y11</f>
        <v>2307386.9789999994</v>
      </c>
      <c r="Z50" s="27">
        <f t="shared" si="12"/>
        <v>10809007.196362179</v>
      </c>
      <c r="AA50" s="27">
        <f t="shared" si="12"/>
        <v>8685245.34836218</v>
      </c>
      <c r="AC50" s="40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6">
        <v>0</v>
      </c>
    </row>
    <row r="51" spans="7:25" ht="13.5">
      <c r="G51" s="207"/>
      <c r="U51" s="204"/>
      <c r="Y51" s="142"/>
    </row>
    <row r="52" spans="3:27" ht="13.5"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2:14" ht="15">
      <c r="B53" s="216"/>
      <c r="C53" s="216"/>
      <c r="D53" s="216"/>
      <c r="E53" s="216"/>
      <c r="F53" s="216"/>
      <c r="G53" s="216"/>
      <c r="N53" s="142"/>
    </row>
    <row r="54" ht="13.5">
      <c r="N54" s="142"/>
    </row>
  </sheetData>
  <sheetProtection/>
  <mergeCells count="37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Dafino Kublashvili</cp:lastModifiedBy>
  <cp:lastPrinted>2017-10-18T12:38:28Z</cp:lastPrinted>
  <dcterms:created xsi:type="dcterms:W3CDTF">1996-10-14T23:33:28Z</dcterms:created>
  <dcterms:modified xsi:type="dcterms:W3CDTF">2019-03-15T12:04:16Z</dcterms:modified>
  <cp:category/>
  <cp:version/>
  <cp:contentType/>
  <cp:contentStatus/>
</cp:coreProperties>
</file>